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2023" sheetId="1" r:id="rId1"/>
  </sheets>
  <definedNames>
    <definedName name="_xlnm.Print_Titles" localSheetId="0">'2023'!$18:$20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2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оснащение
</t>
        </r>
      </text>
    </comment>
    <comment ref="F26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</t>
        </r>
      </text>
    </comment>
  </commentList>
</comments>
</file>

<file path=xl/sharedStrings.xml><?xml version="1.0" encoding="utf-8"?>
<sst xmlns="http://schemas.openxmlformats.org/spreadsheetml/2006/main" count="3012" uniqueCount="735">
  <si>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</si>
  <si>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</si>
  <si>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</si>
  <si>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</si>
  <si>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</si>
  <si>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</si>
  <si>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</si>
  <si>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</si>
  <si>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14 0 00 01480</t>
  </si>
  <si>
    <t>21 0 00 00210</t>
  </si>
  <si>
    <t>99 0 00 11700</t>
  </si>
  <si>
    <t>99 0 00 29350</t>
  </si>
  <si>
    <t>99 0 00 59300</t>
  </si>
  <si>
    <t>19 0 00 00320</t>
  </si>
  <si>
    <t>15 0 00 S1020</t>
  </si>
  <si>
    <t>13 0 00 S6040</t>
  </si>
  <si>
    <t>13 0 00 S6050</t>
  </si>
  <si>
    <t>12 0 00 13540</t>
  </si>
  <si>
    <t>18 0 00 00000</t>
  </si>
  <si>
    <t>18 0 F3 00000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</si>
  <si>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</si>
  <si>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</si>
  <si>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</si>
  <si>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</si>
  <si>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</si>
  <si>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</si>
  <si>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</si>
  <si>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</si>
  <si>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</si>
  <si>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</si>
  <si>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</si>
  <si>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</si>
  <si>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</si>
  <si>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</si>
  <si>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</si>
  <si>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</si>
  <si>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</si>
  <si>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</si>
  <si>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</si>
  <si>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</si>
  <si>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</si>
  <si>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</si>
  <si>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</si>
  <si>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</si>
  <si>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</si>
  <si>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</si>
  <si>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</si>
  <si>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</si>
  <si>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</si>
  <si>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</si>
  <si>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</si>
  <si>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</si>
  <si>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</si>
  <si>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</si>
  <si>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</si>
  <si>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</si>
  <si>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</si>
  <si>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</si>
  <si>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</si>
  <si>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</si>
  <si>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</si>
  <si>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</si>
  <si>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</si>
  <si>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</si>
  <si>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</si>
  <si>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</si>
  <si>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</si>
  <si>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</si>
  <si>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</si>
  <si>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</si>
  <si>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</si>
  <si>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</si>
  <si>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</si>
  <si>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</si>
  <si>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</si>
  <si>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</si>
  <si>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</si>
  <si>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</si>
  <si>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</si>
  <si>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</si>
  <si>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</si>
  <si>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</si>
  <si>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</si>
  <si>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</si>
  <si>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</si>
  <si>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</si>
  <si>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</si>
  <si>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</si>
  <si>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</si>
  <si>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</si>
  <si>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</si>
  <si>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</si>
  <si>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</si>
  <si>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</si>
  <si>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</si>
  <si>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</si>
  <si>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</si>
  <si>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</si>
  <si>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</si>
  <si>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</si>
  <si>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</si>
  <si>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</si>
  <si>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</si>
  <si>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</si>
  <si>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</si>
  <si>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</si>
  <si>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</si>
  <si>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</si>
  <si>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</si>
  <si>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</si>
  <si>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</si>
  <si>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</si>
  <si>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</si>
  <si>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</si>
  <si>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</si>
  <si>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</si>
  <si>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</si>
  <si>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</si>
  <si>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</si>
  <si>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10 0 00 46020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</si>
  <si>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</si>
  <si>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</si>
  <si>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</si>
  <si>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</si>
  <si>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</si>
  <si>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</si>
  <si>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</si>
  <si>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</si>
  <si>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</si>
  <si>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</si>
  <si>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</si>
  <si>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</si>
  <si>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</si>
  <si>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</si>
  <si>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</si>
  <si>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</si>
  <si>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</si>
  <si>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</si>
  <si>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</si>
  <si>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</si>
  <si>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</si>
  <si>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</si>
  <si>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</si>
  <si>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</si>
  <si>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</si>
  <si>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>05 2 E1 00000</t>
  </si>
  <si>
    <t>05 8 00 S3300</t>
  </si>
  <si>
    <t>25 0 00 00000</t>
  </si>
  <si>
    <t>25 0 00 13550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</si>
  <si>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</si>
  <si>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</si>
  <si>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</si>
  <si>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</si>
  <si>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</si>
  <si>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</si>
  <si>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</si>
  <si>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</si>
  <si>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</si>
  <si>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</si>
  <si>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</si>
  <si>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</si>
  <si>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</si>
  <si>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</si>
  <si>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</si>
  <si>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</si>
  <si>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</si>
  <si>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</si>
  <si>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</si>
  <si>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</si>
  <si>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</si>
  <si>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</si>
  <si>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</si>
  <si>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</si>
  <si>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</si>
  <si>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</si>
  <si>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</si>
  <si>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</si>
  <si>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</si>
  <si>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</si>
  <si>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</si>
  <si>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</si>
  <si>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</si>
  <si>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</si>
  <si>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</si>
  <si>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</si>
  <si>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</si>
  <si>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</si>
  <si>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</si>
  <si>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</si>
  <si>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</si>
  <si>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</si>
  <si>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</si>
  <si>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</si>
  <si>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</si>
  <si>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</si>
  <si>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</si>
  <si>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</si>
  <si>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</si>
  <si>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</si>
  <si>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</si>
  <si>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</si>
  <si>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</si>
  <si>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</si>
  <si>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</si>
  <si>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</si>
  <si>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</si>
  <si>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</si>
  <si>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</si>
  <si>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</si>
  <si>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</si>
  <si>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</si>
  <si>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</si>
  <si>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</si>
  <si>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</si>
  <si>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</si>
  <si>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</si>
  <si>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</si>
  <si>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</si>
  <si>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</si>
  <si>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</si>
  <si>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</si>
  <si>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</si>
  <si>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</si>
  <si>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</si>
  <si>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</si>
  <si>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</si>
  <si>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</si>
  <si>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</si>
  <si>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</si>
  <si>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</si>
  <si>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</si>
  <si>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</si>
  <si>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</si>
  <si>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</si>
  <si>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</si>
  <si>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</si>
  <si>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</si>
  <si>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</si>
  <si>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</si>
  <si>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</si>
  <si>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</si>
  <si>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</si>
  <si>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</si>
  <si>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</si>
  <si>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</si>
  <si>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</si>
  <si>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</si>
  <si>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</si>
  <si>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</si>
  <si>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</si>
  <si>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</si>
  <si>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</si>
  <si>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</si>
  <si>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</si>
  <si>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</si>
  <si>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</si>
  <si>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</si>
  <si>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</si>
  <si>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</si>
  <si>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</si>
  <si>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</si>
  <si>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</si>
  <si>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</si>
  <si>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</si>
  <si>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</si>
  <si>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</si>
  <si>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</si>
  <si>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</si>
  <si>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</si>
  <si>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</si>
  <si>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</si>
  <si>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</si>
  <si>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</si>
  <si>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</si>
  <si>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</si>
  <si>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</si>
  <si>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</si>
  <si>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</si>
  <si>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</si>
  <si>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</si>
  <si>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</si>
  <si>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</si>
  <si>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</si>
  <si>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</si>
  <si>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</si>
  <si>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</si>
  <si>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</si>
  <si>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</si>
  <si>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</si>
  <si>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</si>
  <si>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</si>
  <si>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</si>
  <si>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</si>
  <si>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</si>
  <si>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</si>
  <si>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</si>
  <si>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</si>
  <si>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</si>
  <si>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</si>
  <si>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</si>
  <si>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</si>
  <si>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</si>
  <si>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</si>
  <si>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</si>
  <si>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</si>
  <si>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</si>
  <si>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</si>
  <si>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</si>
  <si>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</si>
  <si>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</si>
  <si>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</si>
  <si>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</si>
  <si>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</si>
  <si>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</si>
  <si>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</si>
  <si>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</si>
  <si>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</si>
  <si>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</si>
  <si>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</si>
  <si>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</si>
  <si>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</si>
  <si>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</si>
  <si>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</si>
  <si>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</si>
  <si>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</si>
  <si>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</si>
  <si>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</si>
  <si>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</si>
  <si>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</si>
  <si>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</si>
  <si>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</si>
  <si>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</si>
  <si>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</si>
  <si>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</si>
  <si>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</si>
  <si>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</si>
  <si>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</si>
  <si>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</si>
  <si>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</si>
  <si>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</si>
  <si>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</si>
  <si>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</si>
  <si>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</si>
  <si>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</si>
  <si>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</si>
  <si>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</si>
  <si>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</si>
  <si>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</si>
  <si>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</si>
  <si>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</si>
  <si>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</si>
  <si>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</si>
  <si>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</si>
  <si>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</si>
  <si>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</si>
  <si>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</si>
  <si>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</si>
  <si>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</si>
  <si>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</si>
  <si>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03 3 00 44000</t>
  </si>
  <si>
    <t>21 0 00 29350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</si>
  <si>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</si>
  <si>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</si>
  <si>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</si>
  <si>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</si>
  <si>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</si>
  <si>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</si>
  <si>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</si>
  <si>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</si>
  <si>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</si>
  <si>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</si>
  <si>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</si>
  <si>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</si>
  <si>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</si>
  <si>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</si>
  <si>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</si>
  <si>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</si>
  <si>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</si>
  <si>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</si>
  <si>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</si>
  <si>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</si>
  <si>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</si>
  <si>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</si>
  <si>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</si>
  <si>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</si>
  <si>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</si>
  <si>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</si>
  <si>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</si>
  <si>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</si>
  <si>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</si>
  <si>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</si>
  <si>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</si>
  <si>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</si>
  <si>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</si>
  <si>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</si>
  <si>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</si>
  <si>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</si>
  <si>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</si>
  <si>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</si>
  <si>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</si>
  <si>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</si>
  <si>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</si>
  <si>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</si>
  <si>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</si>
  <si>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</si>
  <si>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</si>
  <si>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</si>
  <si>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</si>
  <si>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</si>
  <si>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</si>
  <si>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</si>
  <si>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</si>
  <si>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</si>
  <si>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</si>
  <si>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</si>
  <si>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</si>
  <si>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</si>
  <si>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</si>
  <si>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07 6 00 53035</t>
  </si>
  <si>
    <t>17 0 00 S004М</t>
  </si>
  <si>
    <t>05 8 00 L3040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</si>
  <si>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</si>
  <si>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</si>
  <si>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</si>
  <si>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</si>
  <si>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</si>
  <si>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</si>
  <si>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</si>
  <si>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</si>
  <si>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</si>
  <si>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</si>
  <si>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</si>
  <si>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</si>
  <si>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</si>
  <si>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</si>
  <si>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</si>
  <si>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</si>
  <si>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</si>
  <si>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</si>
  <si>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</si>
  <si>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</si>
  <si>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</si>
  <si>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</si>
  <si>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</si>
  <si>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</si>
  <si>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</si>
  <si>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</si>
  <si>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</si>
  <si>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</si>
  <si>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</si>
  <si>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</si>
  <si>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</si>
  <si>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</si>
  <si>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</si>
  <si>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</si>
  <si>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</si>
  <si>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</si>
  <si>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</si>
  <si>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</si>
  <si>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</si>
  <si>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</si>
  <si>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 xml:space="preserve">Реализация переданных полномочий муниципального района на обеспечение первичных  мер  пожарной  безопасности
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</si>
  <si>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</si>
  <si>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</si>
  <si>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</si>
  <si>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</si>
  <si>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</si>
  <si>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</si>
  <si>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</si>
  <si>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05 8 00 42130</t>
  </si>
  <si>
    <t>07 8 00 S9010</t>
  </si>
  <si>
    <t>07 8 00 S9030</t>
  </si>
  <si>
    <t>08 1 00 S4060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</si>
  <si>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</si>
  <si>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</si>
  <si>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</si>
  <si>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</si>
  <si>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</si>
  <si>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</si>
  <si>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</si>
  <si>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</si>
  <si>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</si>
  <si>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</si>
  <si>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</si>
  <si>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</si>
  <si>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</si>
  <si>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Резервные фонды исполнительных органов местного самоуправления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</si>
  <si>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</si>
  <si>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</si>
  <si>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</si>
  <si>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</si>
  <si>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</si>
  <si>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</si>
  <si>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</si>
  <si>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</si>
  <si>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07 6 00 28130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</si>
  <si>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</si>
  <si>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26 0 G1 S3200</t>
  </si>
  <si>
    <t>Ликвидация несанкционированных свалок отходов</t>
  </si>
  <si>
    <t>17 0 00 46100</t>
  </si>
  <si>
    <t>Организации в сфере физической культуры, спорта</t>
  </si>
  <si>
    <t>17 0 00 S004К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</si>
  <si>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</si>
  <si>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</si>
  <si>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</si>
  <si>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</si>
  <si>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</si>
  <si>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</si>
  <si>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14 0 00 11200</t>
  </si>
  <si>
    <t>01 2 00 L5191</t>
  </si>
  <si>
    <t>2023 год</t>
  </si>
  <si>
    <t>2024 год</t>
  </si>
  <si>
    <t>2025 год</t>
  </si>
  <si>
    <t>01 5 00 S8100</t>
  </si>
  <si>
    <t>Укрепление материально-технической базы и оснащение оборудованием детских школ искусств</t>
  </si>
  <si>
    <t>01 5 00 S8110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</si>
  <si>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</si>
  <si>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</si>
  <si>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</si>
  <si>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03 1 00 28400</t>
  </si>
  <si>
    <t>Адресная субсидия гражданам в связи с ростом платы за коммунальные услуги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</si>
  <si>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</si>
  <si>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</si>
  <si>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</si>
  <si>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05 2 Е2 00000</t>
  </si>
  <si>
    <t>Региональный проект «Успех каждого ребенка»</t>
  </si>
  <si>
    <t>05 2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</si>
  <si>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</si>
  <si>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06 3 Р2 04110</t>
  </si>
  <si>
    <t>06 3 Р2 52321</t>
  </si>
  <si>
    <t>Выкуп зданий для размещения общеобразовательных организаций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</si>
  <si>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</si>
  <si>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</si>
  <si>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</si>
  <si>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</si>
  <si>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06 3 00 S4080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</si>
  <si>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</si>
  <si>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Проведение капитального ремонта зданий и сооружений муниципальных организаций дошкольного образования</t>
  </si>
  <si>
    <t>05 2 00 S1030</t>
  </si>
  <si>
    <t>10 0 00 11800</t>
  </si>
  <si>
    <t>10 0 00 11900</t>
  </si>
  <si>
    <t>10 0 00 46030</t>
  </si>
  <si>
    <t>10 0 00 62900</t>
  </si>
  <si>
    <t>10 0 00 62910</t>
  </si>
  <si>
    <t>10 0 00 29350</t>
  </si>
  <si>
    <t>10 0 00 S6210</t>
  </si>
  <si>
    <t>13 0 00 11200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</si>
  <si>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</si>
  <si>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</si>
  <si>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</si>
  <si>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28 0 00 00000</t>
  </si>
  <si>
    <t>28 0 00 L5765</t>
  </si>
  <si>
    <t>Муниципальная программа "Комплексное развитие сельских территорий в Сосновском районе Челябинской области"</t>
  </si>
  <si>
    <t>Реализация проектов комплексного развития сельских территорий (сельских агломераций)</t>
  </si>
  <si>
    <t>28 0 00 L5766</t>
  </si>
  <si>
    <t>Реализация мероприятий по благоустройству сельских территорий</t>
  </si>
  <si>
    <t>99 0 00 51180</t>
  </si>
  <si>
    <t>99 0 00 10220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</si>
  <si>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на 2023 год и на плановый период 2024 и 2025 годов                                                               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</si>
  <si>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</si>
  <si>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 xml:space="preserve">Муниципальная программа "Молодежная политика Сосновского района" </t>
  </si>
  <si>
    <t>Муниципальная районная программа  "Развитие физической культуры и спорта в Сосновском муниципальном районе"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</si>
  <si>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</si>
  <si>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</si>
  <si>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</si>
  <si>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</si>
  <si>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</si>
  <si>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Муниципальная  программа "Развитие информационного общества в Сосновском муниципальном районе на 2020-2030 годы"</t>
  </si>
  <si>
    <t>05 2 Е2 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</si>
  <si>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</si>
  <si>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</si>
  <si>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</si>
  <si>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05 4 00 03600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</si>
  <si>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</si>
  <si>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</si>
  <si>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</si>
  <si>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</si>
  <si>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</si>
  <si>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</si>
  <si>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образовательных организаций 1-й и 2-й категорий квалифицированной охраной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</si>
  <si>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</si>
  <si>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Приобретение спортивного инвентаря и оборудования для спортивных школ и физкультурно-спортивных организаций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</si>
  <si>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</si>
  <si>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</si>
  <si>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18 0 F3 67483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</si>
  <si>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</si>
  <si>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06 3 00 S4030</t>
  </si>
  <si>
    <t>05 8 88 00000</t>
  </si>
  <si>
    <t>05 8 88 03610</t>
  </si>
  <si>
    <t>Финансовое обеспечение мероприятий, связанных с проведением в Российской Федерации мобилизации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</si>
  <si>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</si>
  <si>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</si>
  <si>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</si>
  <si>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Строительство и реконструкция зданий для размещения учреждений культуры</t>
  </si>
  <si>
    <t>01 5 00 12130</t>
  </si>
  <si>
    <t>Реализация инициативного проекта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</si>
  <si>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01 5 77 S9604</t>
  </si>
  <si>
    <t>03 1 77 28580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</si>
  <si>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</si>
  <si>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03 1 88 28060</t>
  </si>
  <si>
    <t>03 1 88 00000</t>
  </si>
  <si>
    <t>03 1 77 00000</t>
  </si>
  <si>
    <t>Региональный проект "Информационная безопасность"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</si>
  <si>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</si>
  <si>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03 1 D4 00000</t>
  </si>
  <si>
    <t>03 1 D4 60050</t>
  </si>
  <si>
    <t>Региональный проект "Цифровое государственное управление"</t>
  </si>
  <si>
    <t>Цифровизация деятельности органов социальной защиты населения муниципальных образований Челябинской области</t>
  </si>
  <si>
    <t>03 1 D6 00000</t>
  </si>
  <si>
    <t>03 1 D6 60180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</si>
  <si>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</si>
  <si>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05 3 00 42300</t>
  </si>
  <si>
    <t>Инициативные платежи по инициативному проекту: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</si>
  <si>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Инициативные платежи по инициативному проекту: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</si>
  <si>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Реализация инициативного проекта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</si>
  <si>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05 3 77 00003</t>
  </si>
  <si>
    <t>05 3 77 00005</t>
  </si>
  <si>
    <t>05 3 77 S9601</t>
  </si>
  <si>
    <t>Реализация инициативного проекта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</si>
  <si>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05 3 77 S9603</t>
  </si>
  <si>
    <t>Реализация инициативного проекта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</si>
  <si>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05 3 77 S9605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</si>
  <si>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</si>
  <si>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</si>
  <si>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Общеобразовательные организации. Подпрограмма "Обеспечение доступного общего и дополнительного образования"</t>
  </si>
  <si>
    <t>112</t>
  </si>
  <si>
    <t>Иные выплаты персоналу учреждений, за исключением фонда оплаты труда</t>
  </si>
  <si>
    <t>622</t>
  </si>
  <si>
    <t>Субсидии автономным учреждениям на иные цели</t>
  </si>
  <si>
    <t>853</t>
  </si>
  <si>
    <t>Уплата иных платежей</t>
  </si>
  <si>
    <t>06 3 77 00000</t>
  </si>
  <si>
    <t>Инициативные платежи по инициативному проекту: "Замена ограждения МДОУ "ДСКВ № 19 п. Рощино" по адресу: Челябинская область, Сосновский район, п.Рощино, ул.Ленина, д.15"</t>
  </si>
  <si>
    <t>Инициативные платежи по инициативному проекту: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</si>
  <si>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Реализация инициативного проекта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</si>
  <si>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06 3 77 00007</t>
  </si>
  <si>
    <t>06 3 77 00009</t>
  </si>
  <si>
    <t>06 3 77 S9606</t>
  </si>
  <si>
    <t>Реализация инициативного проекта "Замена ограждения МДОУ "ДСКВ № 19 п. Рощино" по адресу: Челябинская область, Сосновский район, п.Рощино, ул.Ленина, д.15"</t>
  </si>
  <si>
    <t>06 3 77 S9607</t>
  </si>
  <si>
    <t>Реализация инициативного проекта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</si>
  <si>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06 3 77 S9609</t>
  </si>
  <si>
    <t>Реализация инициативного проекта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</si>
  <si>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06 3 77 S9610</t>
  </si>
  <si>
    <t>Строительство газопроводов и газовых сетей, в том числе проектно-изыскательские работы</t>
  </si>
  <si>
    <t>08 1 77 00000</t>
  </si>
  <si>
    <t>08 1 77 S4050</t>
  </si>
  <si>
    <t>Строительство (реконструкция) объектов водоснабжения, водоотведения и (или) теплоснабжения</t>
  </si>
  <si>
    <t>08 3 00 10212</t>
  </si>
  <si>
    <t>Создание и развитие молодежных пространств</t>
  </si>
  <si>
    <t>09 1 E8 21030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</si>
  <si>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</si>
  <si>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</si>
  <si>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11 0 00 41600</t>
  </si>
  <si>
    <t>Региональный проект «Комплексная система обращения с твердыми коммунальными отходами»</t>
  </si>
  <si>
    <t>Обеспечение контейнерным сбором образующихся в жилом фонде твердых коммунальных отходов</t>
  </si>
  <si>
    <t xml:space="preserve">22 0 G2 00000 </t>
  </si>
  <si>
    <t xml:space="preserve">22 0 G2 S3120 </t>
  </si>
  <si>
    <t>Реализация мероприятий комплексного развития сельских территорий в Сосновском муниципальном районе Челябинской области</t>
  </si>
  <si>
    <t>28 0 00 01760</t>
  </si>
  <si>
    <t>Закупка товаров, работ и услуг в целях капитального ремонта государственного (муниципального) имущества</t>
  </si>
  <si>
    <t>99 0 00 11300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</si>
  <si>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</si>
  <si>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99 0 00 14060</t>
  </si>
  <si>
    <t>Мероприятия в области коммунального хозяйства</t>
  </si>
  <si>
    <t>Иные межбюджетные трансферты бюджетам сельских поселений на решение вопросов местного значения</t>
  </si>
  <si>
    <t>99 0 00 80220</t>
  </si>
  <si>
    <t>99 0 77 S9600</t>
  </si>
  <si>
    <t>Реализация инициативных проектов</t>
  </si>
  <si>
    <t>Реализация инициативного проекта "Устройство мини-футбольного поля в п. Солнечный по адресу: Челябинская область, Сосновский район, п.Солнечный , ул. Мира"</t>
  </si>
  <si>
    <t>99 0 77 S9602</t>
  </si>
  <si>
    <t>Реализация инициативного проекта "Реконструкция Обелиска "Воинам, павшим ВОВ" в п. Теченский Сосновского района, Челябинской области"</t>
  </si>
  <si>
    <t>99 0 77 S9608</t>
  </si>
  <si>
    <t>99 0 77 00000</t>
  </si>
  <si>
    <t>Мероприятия по организации пляжей в традиционных местах неорганизованного отдыха людей вблизи водоемов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</si>
  <si>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</t>
  </si>
  <si>
    <t xml:space="preserve">Создание новых мест в общеобразовательных организациях, расположенных на территории Челябинской области, за счет средств областного бюджета
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</si>
  <si>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</si>
  <si>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</si>
  <si>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</si>
  <si>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</si>
  <si>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</si>
  <si>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</si>
  <si>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>Пособие на ребенка в соответствии с Законом Челябинской области от 28 октября 2004 года № 299-ЗО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</si>
  <si>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</si>
  <si>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</si>
  <si>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</si>
  <si>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</si>
  <si>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</si>
  <si>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</si>
  <si>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</si>
  <si>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</si>
  <si>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</si>
  <si>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</si>
  <si>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</si>
  <si>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</si>
  <si>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Проведение ремонтных работ, противопожарных мероприятий в зданиях учреждений культуры и приобретение основных средств для муниципальных учреждений за счет средств местного бюджета</t>
  </si>
  <si>
    <t>01 5 00 08110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</si>
  <si>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</si>
  <si>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01 5 00 14670</t>
  </si>
  <si>
    <t>Инициативные платежи по инициативному проекту: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</si>
  <si>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01 5 77 00004</t>
  </si>
  <si>
    <t>01 5 77 00000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</si>
  <si>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</si>
  <si>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</si>
  <si>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05 3 00 41600</t>
  </si>
  <si>
    <t>05 3 77 00000</t>
  </si>
  <si>
    <t>05 3 77 00001</t>
  </si>
  <si>
    <t>Инициативные платежи по инициативному проекту: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</si>
  <si>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06 2 Е1 00000</t>
  </si>
  <si>
    <t>06 2 Е1 03290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</si>
  <si>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</si>
  <si>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06 3 77 00006</t>
  </si>
  <si>
    <t>Инициативные платежи по инициативному проекту: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</si>
  <si>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06 3 77 00010</t>
  </si>
  <si>
    <t>Инициативные платежи по инициативному проекту: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</si>
  <si>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07 1 00 42300</t>
  </si>
  <si>
    <t>Организации дополнительного образования. Подпрограмма " Одаренные дети"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</si>
  <si>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</si>
  <si>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</si>
  <si>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08 1 00 09505</t>
  </si>
  <si>
    <t>Обеспечение мероприятий по модернизации систем коммунальной инфраструктуры</t>
  </si>
  <si>
    <t>08 1 00 S9605</t>
  </si>
  <si>
    <t>Обеспечение мероприятий по модернизации систем коммунальной инфраструктуры за счет средств областного бюджета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</si>
  <si>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</si>
  <si>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</si>
  <si>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13 0 77 00000</t>
  </si>
  <si>
    <t>13 0 77 S6040</t>
  </si>
  <si>
    <t>17 0 00 29350</t>
  </si>
  <si>
    <t>17 0 P5 00000</t>
  </si>
  <si>
    <t>17 0 P5 52280</t>
  </si>
  <si>
    <t>Оснащение объектов спортивной инфраструктуры спортивно-технологическим оборудованием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</si>
  <si>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</si>
  <si>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 xml:space="preserve">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             от  "28 "  декабря 2022 г. №432                                                                                               </t>
  </si>
  <si>
    <t xml:space="preserve">Приложение № 1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"21" июня 2023 г. № 508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</si>
</sst>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_-* #,##0.000_р_._-;\-* #,##0.000_р_._-;_-* &quot;-&quot;??_р_._-;_-@_-"/>
    <numFmt numFmtId="184" formatCode="_-* #,##0.0_р_._-;\-* #,##0.0_р_._-;_-* &quot;-&quot;??_р_._-;_-@_-"/>
    <numFmt numFmtId="185" formatCode="?"/>
    <numFmt numFmtId="186" formatCode="#,##0.00\ &quot;₽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10"/>
      <color theme="1"/>
      <name val="Arial Cyr"/>
      <family val="0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 applyProtection="1">
      <alignment horizontal="right" vertical="top" wrapText="1"/>
      <protection/>
    </xf>
    <xf numFmtId="4" fontId="51" fillId="0" borderId="10" xfId="0" applyNumberFormat="1" applyFont="1" applyFill="1" applyBorder="1" applyAlignment="1">
      <alignment horizontal="right" vertical="top" wrapText="1"/>
    </xf>
    <xf numFmtId="0" fontId="52" fillId="0" borderId="0" xfId="0" applyFont="1" applyFill="1" applyAlignment="1">
      <alignment/>
    </xf>
    <xf numFmtId="0" fontId="51" fillId="0" borderId="11" xfId="0" applyFont="1" applyFill="1" applyBorder="1" applyAlignment="1">
      <alignment vertical="center" wrapText="1"/>
    </xf>
    <xf numFmtId="4" fontId="51" fillId="0" borderId="11" xfId="0" applyNumberFormat="1" applyFont="1" applyFill="1" applyBorder="1" applyAlignment="1">
      <alignment vertical="center" wrapText="1"/>
    </xf>
    <xf numFmtId="184" fontId="52" fillId="0" borderId="0" xfId="62" applyNumberFormat="1" applyFont="1" applyFill="1" applyAlignment="1">
      <alignment horizontal="left" vertical="center"/>
    </xf>
    <xf numFmtId="184" fontId="50" fillId="0" borderId="0" xfId="62" applyNumberFormat="1" applyFont="1" applyFill="1" applyAlignment="1">
      <alignment horizontal="right" vertical="center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textRotation="90"/>
    </xf>
    <xf numFmtId="0" fontId="51" fillId="0" borderId="10" xfId="0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right" vertical="top"/>
    </xf>
    <xf numFmtId="0" fontId="51" fillId="0" borderId="10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center" vertical="top" wrapText="1"/>
      <protection/>
    </xf>
    <xf numFmtId="4" fontId="50" fillId="0" borderId="10" xfId="0" applyNumberFormat="1" applyFont="1" applyFill="1" applyBorder="1" applyAlignment="1" applyProtection="1">
      <alignment horizontal="right" vertical="top" wrapText="1"/>
      <protection/>
    </xf>
    <xf numFmtId="185" fontId="51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wrapText="1"/>
    </xf>
    <xf numFmtId="0" fontId="51" fillId="0" borderId="10" xfId="53" applyFont="1" applyFill="1" applyBorder="1" applyAlignment="1">
      <alignment horizontal="left"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>
      <alignment horizontal="center" vertical="top"/>
    </xf>
    <xf numFmtId="2" fontId="51" fillId="0" borderId="10" xfId="0" applyNumberFormat="1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vertical="top" wrapText="1"/>
      <protection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vertical="center" wrapText="1"/>
    </xf>
    <xf numFmtId="2" fontId="51" fillId="0" borderId="10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vertical="top"/>
    </xf>
    <xf numFmtId="49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10" xfId="53" applyFont="1" applyFill="1" applyBorder="1" applyAlignment="1">
      <alignment horizontal="left" vertical="top" wrapText="1"/>
      <protection/>
    </xf>
    <xf numFmtId="0" fontId="51" fillId="0" borderId="10" xfId="53" applyFont="1" applyFill="1" applyBorder="1" applyAlignment="1">
      <alignment vertical="top" wrapText="1"/>
      <protection/>
    </xf>
    <xf numFmtId="2" fontId="50" fillId="0" borderId="10" xfId="0" applyNumberFormat="1" applyFont="1" applyFill="1" applyBorder="1" applyAlignment="1" applyProtection="1">
      <alignment horizontal="left"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>
      <alignment vertical="top"/>
    </xf>
    <xf numFmtId="185" fontId="50" fillId="0" borderId="10" xfId="0" applyNumberFormat="1" applyFont="1" applyFill="1" applyBorder="1" applyAlignment="1" applyProtection="1">
      <alignment horizontal="left" vertical="center" wrapText="1"/>
      <protection/>
    </xf>
    <xf numFmtId="2" fontId="51" fillId="0" borderId="10" xfId="0" applyNumberFormat="1" applyFont="1" applyFill="1" applyBorder="1" applyAlignment="1" applyProtection="1">
      <alignment horizontal="left" vertical="top" wrapText="1"/>
      <protection locked="0"/>
    </xf>
    <xf numFmtId="2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left" wrapText="1"/>
    </xf>
    <xf numFmtId="0" fontId="52" fillId="0" borderId="0" xfId="0" applyFont="1" applyFill="1" applyAlignment="1">
      <alignment horizontal="center" vertical="center"/>
    </xf>
    <xf numFmtId="4" fontId="51" fillId="0" borderId="10" xfId="0" applyNumberFormat="1" applyFont="1" applyFill="1" applyBorder="1" applyAlignment="1" applyProtection="1">
      <alignment vertical="top" wrapText="1"/>
      <protection/>
    </xf>
    <xf numFmtId="4" fontId="51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 applyProtection="1">
      <alignment vertical="top" wrapText="1"/>
      <protection/>
    </xf>
    <xf numFmtId="182" fontId="5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" fontId="52" fillId="0" borderId="0" xfId="0" applyNumberFormat="1" applyFont="1" applyFill="1" applyAlignment="1">
      <alignment/>
    </xf>
    <xf numFmtId="4" fontId="51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>
      <alignment horizontal="right" vertical="top" wrapText="1"/>
    </xf>
    <xf numFmtId="0" fontId="53" fillId="0" borderId="0" xfId="0" applyNumberFormat="1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51" fillId="0" borderId="10" xfId="0" applyNumberFormat="1" applyFont="1" applyFill="1" applyBorder="1" applyAlignment="1" applyProtection="1">
      <alignment horizontal="left" vertical="top" wrapText="1"/>
      <protection/>
    </xf>
    <xf numFmtId="185" fontId="7" fillId="0" borderId="12" xfId="0" applyNumberFormat="1" applyFont="1" applyFill="1" applyBorder="1" applyAlignment="1" applyProtection="1">
      <alignment horizontal="left" vertical="top" wrapText="1"/>
      <protection/>
    </xf>
    <xf numFmtId="185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185" fontId="7" fillId="0" borderId="12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top"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9" fontId="51" fillId="0" borderId="14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51" fillId="0" borderId="14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5"/>
  <sheetViews>
    <sheetView tabSelected="1" zoomScale="110" zoomScaleNormal="110" zoomScaleSheetLayoutView="75" workbookViewId="0" topLeftCell="A1">
      <selection activeCell="B1" sqref="B1:H6"/>
    </sheetView>
  </sheetViews>
  <sheetFormatPr defaultColWidth="9.00390625" defaultRowHeight="12.75"/>
  <cols>
    <col min="1" max="1" width="70.875" style="11" customWidth="1"/>
    <col min="2" max="2" width="12.75390625" style="11" customWidth="1"/>
    <col min="3" max="3" width="6.375" style="60" customWidth="1"/>
    <col min="4" max="4" width="4.25390625" style="11" customWidth="1"/>
    <col min="5" max="5" width="4.375" style="11" customWidth="1"/>
    <col min="6" max="6" width="14.375" style="11" customWidth="1"/>
    <col min="7" max="7" width="14.25390625" style="14" customWidth="1"/>
    <col min="8" max="8" width="14.00390625" style="11" customWidth="1"/>
    <col min="9" max="9" width="14.125" style="2" customWidth="1"/>
    <col min="10" max="10" width="12.875" style="2" bestFit="1" customWidth="1"/>
    <col min="11" max="16384" width="9.125" style="2" customWidth="1"/>
  </cols>
  <sheetData>
    <row r="1" spans="2:8" ht="12.75">
      <c r="B1" s="98" t="s">
        <v>734</v>
      </c>
      <c r="C1" s="98"/>
      <c r="D1" s="98"/>
      <c r="E1" s="98"/>
      <c r="F1" s="98"/>
      <c r="G1" s="98"/>
      <c r="H1" s="98"/>
    </row>
    <row r="2" spans="2:8" ht="12.75">
      <c r="B2" s="98"/>
      <c r="C2" s="98"/>
      <c r="D2" s="98"/>
      <c r="E2" s="98"/>
      <c r="F2" s="98"/>
      <c r="G2" s="98"/>
      <c r="H2" s="98"/>
    </row>
    <row r="3" spans="2:8" ht="12.75">
      <c r="B3" s="98"/>
      <c r="C3" s="98"/>
      <c r="D3" s="98"/>
      <c r="E3" s="98"/>
      <c r="F3" s="98"/>
      <c r="G3" s="98"/>
      <c r="H3" s="98"/>
    </row>
    <row r="4" spans="2:8" ht="12.75">
      <c r="B4" s="98"/>
      <c r="C4" s="98"/>
      <c r="D4" s="98"/>
      <c r="E4" s="98"/>
      <c r="F4" s="98"/>
      <c r="G4" s="98"/>
      <c r="H4" s="98"/>
    </row>
    <row r="5" spans="2:8" ht="12.75">
      <c r="B5" s="98"/>
      <c r="C5" s="98"/>
      <c r="D5" s="98"/>
      <c r="E5" s="98"/>
      <c r="F5" s="98"/>
      <c r="G5" s="98"/>
      <c r="H5" s="98"/>
    </row>
    <row r="6" spans="2:8" ht="12.75">
      <c r="B6" s="98"/>
      <c r="C6" s="98"/>
      <c r="D6" s="98"/>
      <c r="E6" s="98"/>
      <c r="F6" s="98"/>
      <c r="G6" s="98"/>
      <c r="H6" s="98"/>
    </row>
    <row r="7" ht="12.75"/>
    <row r="8" spans="2:8" ht="8.25" customHeight="1">
      <c r="B8" s="100" t="s">
        <v>733</v>
      </c>
      <c r="C8" s="100"/>
      <c r="D8" s="100"/>
      <c r="E8" s="100"/>
      <c r="F8" s="100"/>
      <c r="G8" s="100"/>
      <c r="H8" s="100"/>
    </row>
    <row r="9" spans="2:8" ht="12.75">
      <c r="B9" s="100"/>
      <c r="C9" s="100"/>
      <c r="D9" s="100"/>
      <c r="E9" s="100"/>
      <c r="F9" s="100"/>
      <c r="G9" s="100"/>
      <c r="H9" s="100"/>
    </row>
    <row r="10" spans="2:8" ht="12.75">
      <c r="B10" s="100"/>
      <c r="C10" s="100"/>
      <c r="D10" s="100"/>
      <c r="E10" s="100"/>
      <c r="F10" s="100"/>
      <c r="G10" s="100"/>
      <c r="H10" s="100"/>
    </row>
    <row r="11" spans="2:8" ht="12.75">
      <c r="B11" s="100"/>
      <c r="C11" s="100"/>
      <c r="D11" s="100"/>
      <c r="E11" s="100"/>
      <c r="F11" s="100"/>
      <c r="G11" s="100"/>
      <c r="H11" s="100"/>
    </row>
    <row r="12" spans="2:8" ht="12.75">
      <c r="B12" s="100"/>
      <c r="C12" s="100"/>
      <c r="D12" s="100"/>
      <c r="E12" s="100"/>
      <c r="F12" s="100"/>
      <c r="G12" s="100"/>
      <c r="H12" s="100"/>
    </row>
    <row r="13" spans="2:8" ht="12.75">
      <c r="B13" s="100"/>
      <c r="C13" s="100"/>
      <c r="D13" s="100"/>
      <c r="E13" s="100"/>
      <c r="F13" s="100"/>
      <c r="G13" s="100"/>
      <c r="H13" s="100"/>
    </row>
    <row r="14" spans="2:8" ht="12.75">
      <c r="B14" s="70"/>
      <c r="C14" s="70"/>
      <c r="D14" s="70"/>
      <c r="E14" s="70"/>
      <c r="F14" s="70"/>
      <c r="G14" s="70"/>
      <c r="H14" s="70"/>
    </row>
    <row r="15" spans="1:8" ht="54" customHeight="1">
      <c r="A15" s="99" t="s">
        <v>558</v>
      </c>
      <c r="B15" s="99"/>
      <c r="C15" s="99"/>
      <c r="D15" s="99"/>
      <c r="E15" s="99"/>
      <c r="F15" s="99"/>
      <c r="G15" s="99"/>
      <c r="H15" s="99"/>
    </row>
    <row r="16" spans="1:8" ht="14.25">
      <c r="A16" s="101"/>
      <c r="B16" s="101"/>
      <c r="C16" s="101"/>
      <c r="D16" s="101"/>
      <c r="E16" s="101"/>
      <c r="F16" s="101"/>
      <c r="G16" s="101"/>
      <c r="H16" s="67"/>
    </row>
    <row r="17" spans="1:8" ht="12.75">
      <c r="A17" s="12"/>
      <c r="B17" s="13"/>
      <c r="C17" s="12"/>
      <c r="D17" s="12"/>
      <c r="E17" s="12"/>
      <c r="F17" s="13"/>
      <c r="G17" s="13"/>
      <c r="H17" s="15" t="s">
        <v>453</v>
      </c>
    </row>
    <row r="18" spans="1:8" ht="28.5" customHeight="1">
      <c r="A18" s="103" t="s">
        <v>270</v>
      </c>
      <c r="B18" s="105" t="s">
        <v>271</v>
      </c>
      <c r="C18" s="105"/>
      <c r="D18" s="105"/>
      <c r="E18" s="105"/>
      <c r="F18" s="106" t="s">
        <v>510</v>
      </c>
      <c r="G18" s="102" t="s">
        <v>511</v>
      </c>
      <c r="H18" s="102" t="s">
        <v>512</v>
      </c>
    </row>
    <row r="19" spans="1:8" ht="56.25">
      <c r="A19" s="104"/>
      <c r="B19" s="71" t="s">
        <v>274</v>
      </c>
      <c r="C19" s="16" t="s">
        <v>217</v>
      </c>
      <c r="D19" s="17" t="s">
        <v>273</v>
      </c>
      <c r="E19" s="16" t="s">
        <v>298</v>
      </c>
      <c r="F19" s="107"/>
      <c r="G19" s="102"/>
      <c r="H19" s="102"/>
    </row>
    <row r="20" spans="1:8" ht="12.75">
      <c r="A20" s="71">
        <v>1</v>
      </c>
      <c r="B20" s="71">
        <v>2</v>
      </c>
      <c r="C20" s="71">
        <v>3</v>
      </c>
      <c r="D20" s="71">
        <v>4</v>
      </c>
      <c r="E20" s="71">
        <v>5</v>
      </c>
      <c r="F20" s="71">
        <v>6</v>
      </c>
      <c r="G20" s="71">
        <v>7</v>
      </c>
      <c r="H20" s="71">
        <v>8</v>
      </c>
    </row>
    <row r="21" spans="1:9" ht="12.75">
      <c r="A21" s="18" t="s">
        <v>272</v>
      </c>
      <c r="B21" s="71"/>
      <c r="C21" s="19"/>
      <c r="D21" s="19"/>
      <c r="E21" s="19"/>
      <c r="F21" s="20">
        <f>F22+F106+F109+F224+F230+F383+F456+F512+F538+F550+F568+F573+F576+F591+F598+F608+F605+F638+F646+F653+F659+F666+F669+F672+F679+F686+F700+F712+F705</f>
        <v>6439933313.08</v>
      </c>
      <c r="G21" s="20">
        <f>G22+G106+G109+G224+G230+G383+G456+G512+G538+G550+G568+G573+G576+G591+G598+G608+G605+G638+G646+G653+G659+G666+G669+G672+G679+G686+G700+G712+G705</f>
        <v>3720530330</v>
      </c>
      <c r="H21" s="20">
        <f>H22+H106+H109+H224+H230+H383+H456+H512+H538+H550+H568+H573+H576+H591+H598+H608+H605+H638+H646+H653+H659+H666+H669+H672+H679+H686+H700+H712+H705</f>
        <v>3357826030</v>
      </c>
      <c r="I21" s="76"/>
    </row>
    <row r="22" spans="1:9" ht="22.5">
      <c r="A22" s="4" t="s">
        <v>490</v>
      </c>
      <c r="B22" s="21" t="s">
        <v>166</v>
      </c>
      <c r="C22" s="22"/>
      <c r="D22" s="22"/>
      <c r="E22" s="22"/>
      <c r="F22" s="20">
        <f>F23+F28+F42+F48+F51+F86+F91</f>
        <v>368791107.42</v>
      </c>
      <c r="G22" s="20">
        <f>G23+G28+G42+G48+G51+G86+G91</f>
        <v>235315330.48000002</v>
      </c>
      <c r="H22" s="20">
        <f>H23+H28+H42+H48+H51+H86+H91</f>
        <v>231946702.54999998</v>
      </c>
      <c r="I22" s="76"/>
    </row>
    <row r="23" spans="1:8" ht="22.5">
      <c r="A23" s="8" t="s">
        <v>225</v>
      </c>
      <c r="B23" s="21" t="s">
        <v>167</v>
      </c>
      <c r="C23" s="22"/>
      <c r="D23" s="22"/>
      <c r="E23" s="22"/>
      <c r="F23" s="20">
        <f>F24+F26</f>
        <v>101326778.86</v>
      </c>
      <c r="G23" s="20">
        <f>G24+G26</f>
        <v>93035099.23</v>
      </c>
      <c r="H23" s="20">
        <f>H24+H26</f>
        <v>96756503.2</v>
      </c>
    </row>
    <row r="24" spans="1:8" ht="22.5">
      <c r="A24" s="4" t="s">
        <v>325</v>
      </c>
      <c r="B24" s="23" t="s">
        <v>42</v>
      </c>
      <c r="C24" s="22"/>
      <c r="D24" s="22"/>
      <c r="E24" s="22"/>
      <c r="F24" s="20">
        <f>F25</f>
        <v>99026778.86</v>
      </c>
      <c r="G24" s="20">
        <f>G25</f>
        <v>90643099.23</v>
      </c>
      <c r="H24" s="20">
        <f>H25</f>
        <v>94268823.2</v>
      </c>
    </row>
    <row r="25" spans="1:8" ht="22.5">
      <c r="A25" s="6" t="s">
        <v>307</v>
      </c>
      <c r="B25" s="23" t="s">
        <v>42</v>
      </c>
      <c r="C25" s="22" t="s">
        <v>305</v>
      </c>
      <c r="D25" s="22" t="s">
        <v>283</v>
      </c>
      <c r="E25" s="22" t="s">
        <v>275</v>
      </c>
      <c r="F25" s="10">
        <v>99026778.86</v>
      </c>
      <c r="G25" s="10">
        <f>9172420.19+53471786.37+16148479.48+449586.04+11400827.15</f>
        <v>90643099.23</v>
      </c>
      <c r="H25" s="10">
        <f>9539317+55610657.82+16794418.66+467569.48+11856860.24</f>
        <v>94268823.2</v>
      </c>
    </row>
    <row r="26" spans="1:8" ht="22.5">
      <c r="A26" s="6" t="s">
        <v>326</v>
      </c>
      <c r="B26" s="23" t="s">
        <v>43</v>
      </c>
      <c r="C26" s="22"/>
      <c r="D26" s="22"/>
      <c r="E26" s="22"/>
      <c r="F26" s="20">
        <f>F27</f>
        <v>2300000</v>
      </c>
      <c r="G26" s="20">
        <f>G27</f>
        <v>2392000</v>
      </c>
      <c r="H26" s="20">
        <f>H27</f>
        <v>2487680</v>
      </c>
    </row>
    <row r="27" spans="1:8" ht="22.5">
      <c r="A27" s="6" t="s">
        <v>307</v>
      </c>
      <c r="B27" s="23" t="s">
        <v>43</v>
      </c>
      <c r="C27" s="22" t="s">
        <v>305</v>
      </c>
      <c r="D27" s="22" t="s">
        <v>283</v>
      </c>
      <c r="E27" s="22" t="s">
        <v>275</v>
      </c>
      <c r="F27" s="10">
        <v>2300000</v>
      </c>
      <c r="G27" s="10">
        <v>2392000</v>
      </c>
      <c r="H27" s="10">
        <v>2487680</v>
      </c>
    </row>
    <row r="28" spans="1:8" ht="12.75">
      <c r="A28" s="24" t="s">
        <v>168</v>
      </c>
      <c r="B28" s="21" t="s">
        <v>169</v>
      </c>
      <c r="C28" s="22"/>
      <c r="D28" s="22"/>
      <c r="E28" s="22"/>
      <c r="F28" s="20">
        <f>F29+F37+F40</f>
        <v>48637553.01</v>
      </c>
      <c r="G28" s="20">
        <f>G29+G37+G40</f>
        <v>40626145.67</v>
      </c>
      <c r="H28" s="20">
        <f>H29+H37+H40</f>
        <v>41281103.5</v>
      </c>
    </row>
    <row r="29" spans="1:8" ht="22.5">
      <c r="A29" s="6" t="s">
        <v>329</v>
      </c>
      <c r="B29" s="23" t="s">
        <v>44</v>
      </c>
      <c r="C29" s="23"/>
      <c r="D29" s="22"/>
      <c r="E29" s="22"/>
      <c r="F29" s="20">
        <f>F30+F31+F32+F33+F34+F35+F36</f>
        <v>44812930.19</v>
      </c>
      <c r="G29" s="20">
        <f>G30+G31+G32+G33+G34+G35+G36</f>
        <v>38211445.67</v>
      </c>
      <c r="H29" s="20">
        <f>H30+H31+H32+H33+H34+H35+H36</f>
        <v>39565903.5</v>
      </c>
    </row>
    <row r="30" spans="1:8" ht="12.75">
      <c r="A30" s="25" t="s">
        <v>266</v>
      </c>
      <c r="B30" s="23" t="s">
        <v>44</v>
      </c>
      <c r="C30" s="23" t="s">
        <v>308</v>
      </c>
      <c r="D30" s="22" t="s">
        <v>283</v>
      </c>
      <c r="E30" s="22" t="s">
        <v>275</v>
      </c>
      <c r="F30" s="10">
        <v>28777990.42</v>
      </c>
      <c r="G30" s="10">
        <v>25983064.12</v>
      </c>
      <c r="H30" s="10">
        <v>27022386.68</v>
      </c>
    </row>
    <row r="31" spans="1:8" ht="22.5">
      <c r="A31" s="25" t="s">
        <v>267</v>
      </c>
      <c r="B31" s="23" t="s">
        <v>44</v>
      </c>
      <c r="C31" s="23" t="s">
        <v>265</v>
      </c>
      <c r="D31" s="22" t="s">
        <v>283</v>
      </c>
      <c r="E31" s="22" t="s">
        <v>275</v>
      </c>
      <c r="F31" s="10">
        <v>8690953.11</v>
      </c>
      <c r="G31" s="10">
        <v>7846885.36</v>
      </c>
      <c r="H31" s="10">
        <v>8160760.78</v>
      </c>
    </row>
    <row r="32" spans="1:8" ht="12.75">
      <c r="A32" s="4" t="s">
        <v>315</v>
      </c>
      <c r="B32" s="23" t="s">
        <v>44</v>
      </c>
      <c r="C32" s="23" t="s">
        <v>314</v>
      </c>
      <c r="D32" s="22" t="s">
        <v>283</v>
      </c>
      <c r="E32" s="22" t="s">
        <v>275</v>
      </c>
      <c r="F32" s="10">
        <v>2517335.32</v>
      </c>
      <c r="G32" s="10">
        <v>1500000</v>
      </c>
      <c r="H32" s="10">
        <v>1500000</v>
      </c>
    </row>
    <row r="33" spans="1:8" ht="12.75">
      <c r="A33" s="4" t="s">
        <v>234</v>
      </c>
      <c r="B33" s="23" t="s">
        <v>44</v>
      </c>
      <c r="C33" s="23" t="s">
        <v>296</v>
      </c>
      <c r="D33" s="22" t="s">
        <v>283</v>
      </c>
      <c r="E33" s="22" t="s">
        <v>275</v>
      </c>
      <c r="F33" s="10">
        <v>4333092.79</v>
      </c>
      <c r="G33" s="10">
        <v>2700000</v>
      </c>
      <c r="H33" s="10">
        <v>2700000</v>
      </c>
    </row>
    <row r="34" spans="1:8" ht="12.75">
      <c r="A34" s="5" t="s">
        <v>328</v>
      </c>
      <c r="B34" s="23" t="s">
        <v>44</v>
      </c>
      <c r="C34" s="23" t="s">
        <v>327</v>
      </c>
      <c r="D34" s="22" t="s">
        <v>283</v>
      </c>
      <c r="E34" s="22" t="s">
        <v>275</v>
      </c>
      <c r="F34" s="10">
        <v>463273.75</v>
      </c>
      <c r="G34" s="10">
        <v>150000</v>
      </c>
      <c r="H34" s="10">
        <v>150000</v>
      </c>
    </row>
    <row r="35" spans="1:8" ht="12.75">
      <c r="A35" s="4" t="s">
        <v>300</v>
      </c>
      <c r="B35" s="23" t="s">
        <v>44</v>
      </c>
      <c r="C35" s="23" t="s">
        <v>297</v>
      </c>
      <c r="D35" s="22" t="s">
        <v>283</v>
      </c>
      <c r="E35" s="22" t="s">
        <v>275</v>
      </c>
      <c r="F35" s="10">
        <v>24876.8</v>
      </c>
      <c r="G35" s="10">
        <v>25871.87</v>
      </c>
      <c r="H35" s="10">
        <v>26906.75</v>
      </c>
    </row>
    <row r="36" spans="1:8" ht="12.75">
      <c r="A36" s="6" t="s">
        <v>263</v>
      </c>
      <c r="B36" s="23" t="s">
        <v>44</v>
      </c>
      <c r="C36" s="23" t="s">
        <v>299</v>
      </c>
      <c r="D36" s="22" t="s">
        <v>283</v>
      </c>
      <c r="E36" s="22" t="s">
        <v>275</v>
      </c>
      <c r="F36" s="10">
        <v>5408</v>
      </c>
      <c r="G36" s="10">
        <v>5624.32</v>
      </c>
      <c r="H36" s="10">
        <v>5849.29</v>
      </c>
    </row>
    <row r="37" spans="1:8" ht="22.5">
      <c r="A37" s="4" t="s">
        <v>330</v>
      </c>
      <c r="B37" s="23" t="s">
        <v>45</v>
      </c>
      <c r="C37" s="23"/>
      <c r="D37" s="22"/>
      <c r="E37" s="22"/>
      <c r="F37" s="20">
        <f>F39+F38</f>
        <v>2409922.82</v>
      </c>
      <c r="G37" s="20">
        <f>G39</f>
        <v>1000000</v>
      </c>
      <c r="H37" s="20">
        <f>H39</f>
        <v>1000000</v>
      </c>
    </row>
    <row r="38" spans="1:8" ht="12.75">
      <c r="A38" s="4" t="s">
        <v>315</v>
      </c>
      <c r="B38" s="23" t="s">
        <v>45</v>
      </c>
      <c r="C38" s="23" t="s">
        <v>314</v>
      </c>
      <c r="D38" s="22" t="s">
        <v>283</v>
      </c>
      <c r="E38" s="22" t="s">
        <v>275</v>
      </c>
      <c r="F38" s="20">
        <v>121745</v>
      </c>
      <c r="G38" s="20">
        <v>0</v>
      </c>
      <c r="H38" s="20">
        <v>0</v>
      </c>
    </row>
    <row r="39" spans="1:8" ht="12.75">
      <c r="A39" s="4" t="s">
        <v>234</v>
      </c>
      <c r="B39" s="23" t="s">
        <v>45</v>
      </c>
      <c r="C39" s="23" t="s">
        <v>296</v>
      </c>
      <c r="D39" s="22" t="s">
        <v>283</v>
      </c>
      <c r="E39" s="22" t="s">
        <v>275</v>
      </c>
      <c r="F39" s="10">
        <v>2288177.82</v>
      </c>
      <c r="G39" s="61">
        <v>1000000</v>
      </c>
      <c r="H39" s="61">
        <v>1000000</v>
      </c>
    </row>
    <row r="40" spans="1:8" ht="22.5">
      <c r="A40" s="4" t="s">
        <v>462</v>
      </c>
      <c r="B40" s="23" t="s">
        <v>509</v>
      </c>
      <c r="C40" s="23"/>
      <c r="D40" s="22"/>
      <c r="E40" s="22"/>
      <c r="F40" s="10">
        <f>F41</f>
        <v>1414700</v>
      </c>
      <c r="G40" s="10">
        <f>G41</f>
        <v>1414700</v>
      </c>
      <c r="H40" s="10">
        <f>H41</f>
        <v>715200</v>
      </c>
    </row>
    <row r="41" spans="1:8" ht="12.75">
      <c r="A41" s="4" t="s">
        <v>234</v>
      </c>
      <c r="B41" s="23" t="s">
        <v>509</v>
      </c>
      <c r="C41" s="23" t="s">
        <v>296</v>
      </c>
      <c r="D41" s="23" t="s">
        <v>283</v>
      </c>
      <c r="E41" s="23" t="s">
        <v>275</v>
      </c>
      <c r="F41" s="10">
        <v>1414700</v>
      </c>
      <c r="G41" s="10">
        <v>1414700</v>
      </c>
      <c r="H41" s="10">
        <v>715200</v>
      </c>
    </row>
    <row r="42" spans="1:8" ht="12.75">
      <c r="A42" s="24" t="s">
        <v>170</v>
      </c>
      <c r="B42" s="23" t="s">
        <v>171</v>
      </c>
      <c r="C42" s="22"/>
      <c r="D42" s="22"/>
      <c r="E42" s="22"/>
      <c r="F42" s="20">
        <f>F43</f>
        <v>3784238.27</v>
      </c>
      <c r="G42" s="20">
        <f>G43</f>
        <v>3084038.77</v>
      </c>
      <c r="H42" s="20">
        <f>H43</f>
        <v>3207400.3200000003</v>
      </c>
    </row>
    <row r="43" spans="1:8" ht="12.75">
      <c r="A43" s="4" t="s">
        <v>467</v>
      </c>
      <c r="B43" s="23" t="s">
        <v>46</v>
      </c>
      <c r="C43" s="22"/>
      <c r="D43" s="22"/>
      <c r="E43" s="22"/>
      <c r="F43" s="20">
        <f>F44+F45+F46+F47</f>
        <v>3784238.27</v>
      </c>
      <c r="G43" s="20">
        <f>G44+G45+G46+G47</f>
        <v>3084038.77</v>
      </c>
      <c r="H43" s="20">
        <f>H44+H45+H46+H47</f>
        <v>3207400.3200000003</v>
      </c>
    </row>
    <row r="44" spans="1:8" ht="12.75">
      <c r="A44" s="25" t="s">
        <v>266</v>
      </c>
      <c r="B44" s="23" t="s">
        <v>46</v>
      </c>
      <c r="C44" s="23" t="s">
        <v>308</v>
      </c>
      <c r="D44" s="22" t="s">
        <v>283</v>
      </c>
      <c r="E44" s="22" t="s">
        <v>275</v>
      </c>
      <c r="F44" s="10">
        <v>2415737.66</v>
      </c>
      <c r="G44" s="10">
        <v>1858320.29</v>
      </c>
      <c r="H44" s="10">
        <v>1932653.1</v>
      </c>
    </row>
    <row r="45" spans="1:8" ht="22.5">
      <c r="A45" s="25" t="s">
        <v>267</v>
      </c>
      <c r="B45" s="23" t="s">
        <v>46</v>
      </c>
      <c r="C45" s="23" t="s">
        <v>265</v>
      </c>
      <c r="D45" s="22" t="s">
        <v>283</v>
      </c>
      <c r="E45" s="22" t="s">
        <v>275</v>
      </c>
      <c r="F45" s="10">
        <v>729552.77</v>
      </c>
      <c r="G45" s="10">
        <v>561212.73</v>
      </c>
      <c r="H45" s="10">
        <v>583661.24</v>
      </c>
    </row>
    <row r="46" spans="1:8" ht="12.75">
      <c r="A46" s="4" t="s">
        <v>315</v>
      </c>
      <c r="B46" s="23" t="s">
        <v>46</v>
      </c>
      <c r="C46" s="23" t="s">
        <v>314</v>
      </c>
      <c r="D46" s="22" t="s">
        <v>283</v>
      </c>
      <c r="E46" s="22" t="s">
        <v>275</v>
      </c>
      <c r="F46" s="10">
        <v>241683.84</v>
      </c>
      <c r="G46" s="10">
        <v>251351.19</v>
      </c>
      <c r="H46" s="10">
        <v>261405.24</v>
      </c>
    </row>
    <row r="47" spans="1:8" ht="12.75">
      <c r="A47" s="4" t="s">
        <v>234</v>
      </c>
      <c r="B47" s="23" t="s">
        <v>46</v>
      </c>
      <c r="C47" s="23" t="s">
        <v>296</v>
      </c>
      <c r="D47" s="22" t="s">
        <v>283</v>
      </c>
      <c r="E47" s="22" t="s">
        <v>275</v>
      </c>
      <c r="F47" s="10">
        <v>397264</v>
      </c>
      <c r="G47" s="10">
        <v>413154.56</v>
      </c>
      <c r="H47" s="10">
        <v>429680.74</v>
      </c>
    </row>
    <row r="48" spans="1:8" ht="22.5">
      <c r="A48" s="24" t="s">
        <v>211</v>
      </c>
      <c r="B48" s="21" t="s">
        <v>186</v>
      </c>
      <c r="C48" s="22"/>
      <c r="D48" s="22"/>
      <c r="E48" s="22"/>
      <c r="F48" s="20">
        <f aca="true" t="shared" si="0" ref="F48:H49">F49</f>
        <v>53379558.800000004</v>
      </c>
      <c r="G48" s="20">
        <f t="shared" si="0"/>
        <v>55297327.21</v>
      </c>
      <c r="H48" s="20">
        <f t="shared" si="0"/>
        <v>57509220.28000001</v>
      </c>
    </row>
    <row r="49" spans="1:8" ht="22.5">
      <c r="A49" s="4" t="s">
        <v>331</v>
      </c>
      <c r="B49" s="23" t="s">
        <v>41</v>
      </c>
      <c r="C49" s="22"/>
      <c r="D49" s="22"/>
      <c r="E49" s="22"/>
      <c r="F49" s="20">
        <f t="shared" si="0"/>
        <v>53379558.800000004</v>
      </c>
      <c r="G49" s="20">
        <f t="shared" si="0"/>
        <v>55297327.21</v>
      </c>
      <c r="H49" s="20">
        <f t="shared" si="0"/>
        <v>57509220.28000001</v>
      </c>
    </row>
    <row r="50" spans="1:8" ht="22.5">
      <c r="A50" s="6" t="s">
        <v>307</v>
      </c>
      <c r="B50" s="23" t="s">
        <v>41</v>
      </c>
      <c r="C50" s="22" t="s">
        <v>305</v>
      </c>
      <c r="D50" s="22" t="s">
        <v>284</v>
      </c>
      <c r="E50" s="22" t="s">
        <v>278</v>
      </c>
      <c r="F50" s="10">
        <f>2992432.64+38041903.52+11488654.86+112400.15+744167.63</f>
        <v>53379558.800000004</v>
      </c>
      <c r="G50" s="10">
        <f>2894716.01+39563579.66+11948201.05+116896.15+773934.34</f>
        <v>55297327.21</v>
      </c>
      <c r="H50" s="10">
        <f>3010504.65+41146122.85+12426129.09+121571.99+804891.7</f>
        <v>57509220.28000001</v>
      </c>
    </row>
    <row r="51" spans="1:8" ht="22.5">
      <c r="A51" s="8" t="s">
        <v>187</v>
      </c>
      <c r="B51" s="21" t="s">
        <v>185</v>
      </c>
      <c r="C51" s="22"/>
      <c r="D51" s="22"/>
      <c r="E51" s="22"/>
      <c r="F51" s="20">
        <f>F52+F58+F56+F65+F62+F60+F83+F73+F67+F69+F71+F80+F54+F75</f>
        <v>130203480.95</v>
      </c>
      <c r="G51" s="20">
        <f>G52+G58+G56+G65+G62+G60+G83+G73+G67+G69+G71+G80+G54+G75</f>
        <v>13028710</v>
      </c>
      <c r="H51" s="20">
        <f>H52+H58+H56+H65+H62+H60+H83+H73+H67+H69+H71+H80+H54+H75</f>
        <v>2928500</v>
      </c>
    </row>
    <row r="52" spans="1:8" ht="33.75">
      <c r="A52" s="87" t="s">
        <v>696</v>
      </c>
      <c r="B52" s="23" t="s">
        <v>697</v>
      </c>
      <c r="C52" s="22"/>
      <c r="D52" s="22"/>
      <c r="E52" s="22"/>
      <c r="F52" s="20">
        <f>F53</f>
        <v>2128200</v>
      </c>
      <c r="G52" s="20">
        <f>G53</f>
        <v>0</v>
      </c>
      <c r="H52" s="20">
        <f>H53</f>
        <v>0</v>
      </c>
    </row>
    <row r="53" spans="1:8" ht="12.75">
      <c r="A53" s="28" t="s">
        <v>214</v>
      </c>
      <c r="B53" s="23" t="s">
        <v>697</v>
      </c>
      <c r="C53" s="22" t="s">
        <v>306</v>
      </c>
      <c r="D53" s="22" t="s">
        <v>283</v>
      </c>
      <c r="E53" s="22" t="s">
        <v>275</v>
      </c>
      <c r="F53" s="20">
        <v>2128200</v>
      </c>
      <c r="G53" s="20">
        <v>0</v>
      </c>
      <c r="H53" s="20">
        <v>0</v>
      </c>
    </row>
    <row r="54" spans="1:8" ht="12.75">
      <c r="A54" s="72" t="s">
        <v>593</v>
      </c>
      <c r="B54" s="73" t="s">
        <v>594</v>
      </c>
      <c r="C54" s="74"/>
      <c r="D54" s="74"/>
      <c r="E54" s="74"/>
      <c r="F54" s="20">
        <f>F55</f>
        <v>4183520</v>
      </c>
      <c r="G54" s="20">
        <f>G55</f>
        <v>0</v>
      </c>
      <c r="H54" s="20">
        <f>H55</f>
        <v>0</v>
      </c>
    </row>
    <row r="55" spans="1:8" ht="22.5">
      <c r="A55" s="75" t="s">
        <v>317</v>
      </c>
      <c r="B55" s="73" t="s">
        <v>594</v>
      </c>
      <c r="C55" s="74" t="s">
        <v>316</v>
      </c>
      <c r="D55" s="74" t="s">
        <v>283</v>
      </c>
      <c r="E55" s="74" t="s">
        <v>279</v>
      </c>
      <c r="F55" s="20">
        <v>4183520</v>
      </c>
      <c r="G55" s="20">
        <v>0</v>
      </c>
      <c r="H55" s="20">
        <v>0</v>
      </c>
    </row>
    <row r="56" spans="1:8" ht="22.5">
      <c r="A56" s="87" t="s">
        <v>698</v>
      </c>
      <c r="B56" s="23" t="s">
        <v>699</v>
      </c>
      <c r="C56" s="74"/>
      <c r="D56" s="74"/>
      <c r="E56" s="74"/>
      <c r="F56" s="20">
        <f>F57</f>
        <v>46800</v>
      </c>
      <c r="G56" s="20">
        <f>G57</f>
        <v>0</v>
      </c>
      <c r="H56" s="20">
        <f>H57</f>
        <v>0</v>
      </c>
    </row>
    <row r="57" spans="1:8" ht="12.75">
      <c r="A57" s="28" t="s">
        <v>214</v>
      </c>
      <c r="B57" s="23" t="s">
        <v>699</v>
      </c>
      <c r="C57" s="74" t="s">
        <v>306</v>
      </c>
      <c r="D57" s="74" t="s">
        <v>283</v>
      </c>
      <c r="E57" s="74" t="s">
        <v>275</v>
      </c>
      <c r="F57" s="20">
        <v>46800</v>
      </c>
      <c r="G57" s="20">
        <v>0</v>
      </c>
      <c r="H57" s="20">
        <v>0</v>
      </c>
    </row>
    <row r="58" spans="1:8" ht="36">
      <c r="A58" s="27" t="s">
        <v>364</v>
      </c>
      <c r="B58" s="21" t="s">
        <v>363</v>
      </c>
      <c r="C58" s="22"/>
      <c r="D58" s="22"/>
      <c r="E58" s="22"/>
      <c r="F58" s="20">
        <f>F59</f>
        <v>699743.86</v>
      </c>
      <c r="G58" s="20">
        <f>G59</f>
        <v>200000</v>
      </c>
      <c r="H58" s="20">
        <f>H59</f>
        <v>200000</v>
      </c>
    </row>
    <row r="59" spans="1:8" ht="12.75">
      <c r="A59" s="3" t="s">
        <v>214</v>
      </c>
      <c r="B59" s="21" t="s">
        <v>363</v>
      </c>
      <c r="C59" s="22" t="s">
        <v>306</v>
      </c>
      <c r="D59" s="22" t="s">
        <v>284</v>
      </c>
      <c r="E59" s="22" t="s">
        <v>278</v>
      </c>
      <c r="F59" s="10">
        <v>699743.86</v>
      </c>
      <c r="G59" s="10">
        <v>200000</v>
      </c>
      <c r="H59" s="10">
        <v>200000</v>
      </c>
    </row>
    <row r="60" spans="1:8" ht="24">
      <c r="A60" s="27" t="s">
        <v>369</v>
      </c>
      <c r="B60" s="21" t="s">
        <v>368</v>
      </c>
      <c r="C60" s="22"/>
      <c r="D60" s="22"/>
      <c r="E60" s="22"/>
      <c r="F60" s="20">
        <f>F61</f>
        <v>5242610</v>
      </c>
      <c r="G60" s="20">
        <f>G61</f>
        <v>0</v>
      </c>
      <c r="H60" s="20">
        <f>H61</f>
        <v>0</v>
      </c>
    </row>
    <row r="61" spans="1:8" ht="12.75">
      <c r="A61" s="3" t="s">
        <v>214</v>
      </c>
      <c r="B61" s="21" t="s">
        <v>368</v>
      </c>
      <c r="C61" s="22" t="s">
        <v>306</v>
      </c>
      <c r="D61" s="22" t="s">
        <v>283</v>
      </c>
      <c r="E61" s="22" t="s">
        <v>275</v>
      </c>
      <c r="F61" s="10">
        <v>5242610</v>
      </c>
      <c r="G61" s="10">
        <v>0</v>
      </c>
      <c r="H61" s="10">
        <v>0</v>
      </c>
    </row>
    <row r="62" spans="1:8" ht="24">
      <c r="A62" s="27" t="s">
        <v>468</v>
      </c>
      <c r="B62" s="21" t="s">
        <v>367</v>
      </c>
      <c r="C62" s="22"/>
      <c r="D62" s="22"/>
      <c r="E62" s="22"/>
      <c r="F62" s="20">
        <f>F64+F63</f>
        <v>1050488</v>
      </c>
      <c r="G62" s="20">
        <f>G64+G63</f>
        <v>2200000</v>
      </c>
      <c r="H62" s="20">
        <f>H64+H63</f>
        <v>0</v>
      </c>
    </row>
    <row r="63" spans="1:8" ht="12.75">
      <c r="A63" s="4" t="s">
        <v>315</v>
      </c>
      <c r="B63" s="21" t="s">
        <v>367</v>
      </c>
      <c r="C63" s="22" t="s">
        <v>314</v>
      </c>
      <c r="D63" s="22" t="s">
        <v>283</v>
      </c>
      <c r="E63" s="22" t="s">
        <v>275</v>
      </c>
      <c r="F63" s="20">
        <v>64820</v>
      </c>
      <c r="G63" s="20">
        <v>0</v>
      </c>
      <c r="H63" s="20">
        <v>0</v>
      </c>
    </row>
    <row r="64" spans="1:8" ht="12.75">
      <c r="A64" s="4" t="s">
        <v>234</v>
      </c>
      <c r="B64" s="21" t="s">
        <v>367</v>
      </c>
      <c r="C64" s="22" t="s">
        <v>296</v>
      </c>
      <c r="D64" s="22" t="s">
        <v>283</v>
      </c>
      <c r="E64" s="22" t="s">
        <v>275</v>
      </c>
      <c r="F64" s="10">
        <v>985668</v>
      </c>
      <c r="G64" s="10">
        <v>2200000</v>
      </c>
      <c r="H64" s="10">
        <v>0</v>
      </c>
    </row>
    <row r="65" spans="1:8" ht="24">
      <c r="A65" s="27" t="s">
        <v>366</v>
      </c>
      <c r="B65" s="21" t="s">
        <v>365</v>
      </c>
      <c r="C65" s="22"/>
      <c r="D65" s="22"/>
      <c r="E65" s="22"/>
      <c r="F65" s="20">
        <f>F66</f>
        <v>876512</v>
      </c>
      <c r="G65" s="20">
        <f>G66</f>
        <v>0</v>
      </c>
      <c r="H65" s="20">
        <f>H66</f>
        <v>0</v>
      </c>
    </row>
    <row r="66" spans="1:8" ht="12.75">
      <c r="A66" s="4" t="s">
        <v>234</v>
      </c>
      <c r="B66" s="21" t="s">
        <v>365</v>
      </c>
      <c r="C66" s="22" t="s">
        <v>296</v>
      </c>
      <c r="D66" s="22" t="s">
        <v>283</v>
      </c>
      <c r="E66" s="22" t="s">
        <v>275</v>
      </c>
      <c r="F66" s="10">
        <v>876512</v>
      </c>
      <c r="G66" s="10">
        <v>0</v>
      </c>
      <c r="H66" s="10">
        <v>0</v>
      </c>
    </row>
    <row r="67" spans="1:8" ht="24">
      <c r="A67" s="28" t="s">
        <v>465</v>
      </c>
      <c r="B67" s="21" t="s">
        <v>466</v>
      </c>
      <c r="C67" s="23"/>
      <c r="D67" s="23"/>
      <c r="E67" s="23"/>
      <c r="F67" s="9">
        <f>F68</f>
        <v>3998800</v>
      </c>
      <c r="G67" s="9">
        <f>G68</f>
        <v>0</v>
      </c>
      <c r="H67" s="9">
        <f>H68</f>
        <v>2728500</v>
      </c>
    </row>
    <row r="68" spans="1:8" ht="12.75">
      <c r="A68" s="28" t="s">
        <v>214</v>
      </c>
      <c r="B68" s="21" t="s">
        <v>466</v>
      </c>
      <c r="C68" s="23" t="s">
        <v>306</v>
      </c>
      <c r="D68" s="23" t="s">
        <v>283</v>
      </c>
      <c r="E68" s="23" t="s">
        <v>275</v>
      </c>
      <c r="F68" s="9">
        <v>3998800</v>
      </c>
      <c r="G68" s="10">
        <v>0</v>
      </c>
      <c r="H68" s="9">
        <v>2728500</v>
      </c>
    </row>
    <row r="69" spans="1:8" ht="22.5">
      <c r="A69" s="26" t="s">
        <v>514</v>
      </c>
      <c r="B69" s="23" t="s">
        <v>513</v>
      </c>
      <c r="C69" s="22"/>
      <c r="D69" s="22"/>
      <c r="E69" s="22"/>
      <c r="F69" s="10">
        <f>F70</f>
        <v>6739250</v>
      </c>
      <c r="G69" s="10">
        <f>G70</f>
        <v>0</v>
      </c>
      <c r="H69" s="10">
        <f>H70</f>
        <v>0</v>
      </c>
    </row>
    <row r="70" spans="1:8" ht="12.75">
      <c r="A70" s="26" t="s">
        <v>214</v>
      </c>
      <c r="B70" s="23" t="s">
        <v>513</v>
      </c>
      <c r="C70" s="22" t="s">
        <v>306</v>
      </c>
      <c r="D70" s="22" t="s">
        <v>284</v>
      </c>
      <c r="E70" s="22" t="s">
        <v>278</v>
      </c>
      <c r="F70" s="10">
        <v>6739250</v>
      </c>
      <c r="G70" s="10">
        <v>0</v>
      </c>
      <c r="H70" s="10">
        <v>0</v>
      </c>
    </row>
    <row r="71" spans="1:8" ht="36">
      <c r="A71" s="28" t="s">
        <v>585</v>
      </c>
      <c r="B71" s="21" t="s">
        <v>515</v>
      </c>
      <c r="C71" s="23"/>
      <c r="D71" s="23"/>
      <c r="E71" s="23"/>
      <c r="F71" s="9">
        <f>F72</f>
        <v>15947200</v>
      </c>
      <c r="G71" s="10">
        <v>0</v>
      </c>
      <c r="H71" s="10">
        <v>0</v>
      </c>
    </row>
    <row r="72" spans="1:8" ht="12.75">
      <c r="A72" s="28" t="s">
        <v>214</v>
      </c>
      <c r="B72" s="21" t="s">
        <v>515</v>
      </c>
      <c r="C72" s="23" t="s">
        <v>306</v>
      </c>
      <c r="D72" s="23" t="s">
        <v>283</v>
      </c>
      <c r="E72" s="23" t="s">
        <v>275</v>
      </c>
      <c r="F72" s="9">
        <v>15947200</v>
      </c>
      <c r="G72" s="10">
        <v>0</v>
      </c>
      <c r="H72" s="10">
        <v>0</v>
      </c>
    </row>
    <row r="73" spans="1:8" ht="36">
      <c r="A73" s="28" t="s">
        <v>463</v>
      </c>
      <c r="B73" s="21" t="s">
        <v>464</v>
      </c>
      <c r="C73" s="23"/>
      <c r="D73" s="23"/>
      <c r="E73" s="23"/>
      <c r="F73" s="10">
        <f>F74</f>
        <v>85342887.09</v>
      </c>
      <c r="G73" s="10">
        <f>G74</f>
        <v>3665600</v>
      </c>
      <c r="H73" s="10">
        <f>H74</f>
        <v>0</v>
      </c>
    </row>
    <row r="74" spans="1:8" ht="22.5">
      <c r="A74" s="4" t="s">
        <v>317</v>
      </c>
      <c r="B74" s="21" t="s">
        <v>464</v>
      </c>
      <c r="C74" s="23" t="s">
        <v>316</v>
      </c>
      <c r="D74" s="22" t="s">
        <v>283</v>
      </c>
      <c r="E74" s="22" t="s">
        <v>279</v>
      </c>
      <c r="F74" s="9">
        <v>85342887.09</v>
      </c>
      <c r="G74" s="9">
        <v>3665600</v>
      </c>
      <c r="H74" s="10">
        <v>0</v>
      </c>
    </row>
    <row r="75" spans="1:8" ht="22.5">
      <c r="A75" s="4" t="s">
        <v>598</v>
      </c>
      <c r="B75" s="21" t="s">
        <v>702</v>
      </c>
      <c r="C75" s="23"/>
      <c r="D75" s="22"/>
      <c r="E75" s="22"/>
      <c r="F75" s="9">
        <f>F76+F78</f>
        <v>3879170</v>
      </c>
      <c r="G75" s="9">
        <f>G76+G78</f>
        <v>0</v>
      </c>
      <c r="H75" s="9">
        <f>H76+H78</f>
        <v>0</v>
      </c>
    </row>
    <row r="76" spans="1:8" ht="33.75">
      <c r="A76" s="88" t="s">
        <v>700</v>
      </c>
      <c r="B76" s="21" t="s">
        <v>701</v>
      </c>
      <c r="C76" s="23"/>
      <c r="D76" s="22"/>
      <c r="E76" s="22"/>
      <c r="F76" s="9">
        <f>F77</f>
        <v>116375</v>
      </c>
      <c r="G76" s="9">
        <f>G77</f>
        <v>0</v>
      </c>
      <c r="H76" s="9">
        <f>H77</f>
        <v>0</v>
      </c>
    </row>
    <row r="77" spans="1:8" ht="12.75">
      <c r="A77" s="28" t="s">
        <v>214</v>
      </c>
      <c r="B77" s="21" t="s">
        <v>701</v>
      </c>
      <c r="C77" s="23" t="s">
        <v>306</v>
      </c>
      <c r="D77" s="22" t="s">
        <v>283</v>
      </c>
      <c r="E77" s="22" t="s">
        <v>275</v>
      </c>
      <c r="F77" s="9">
        <v>116375</v>
      </c>
      <c r="G77" s="9">
        <v>0</v>
      </c>
      <c r="H77" s="10">
        <v>0</v>
      </c>
    </row>
    <row r="78" spans="1:8" ht="33.75">
      <c r="A78" s="79" t="s">
        <v>595</v>
      </c>
      <c r="B78" s="21" t="s">
        <v>596</v>
      </c>
      <c r="C78" s="23"/>
      <c r="D78" s="22"/>
      <c r="E78" s="22"/>
      <c r="F78" s="9">
        <f>F79</f>
        <v>3762795</v>
      </c>
      <c r="G78" s="9">
        <f>G79</f>
        <v>0</v>
      </c>
      <c r="H78" s="9">
        <f>H79</f>
        <v>0</v>
      </c>
    </row>
    <row r="79" spans="1:8" ht="12.75">
      <c r="A79" s="28" t="s">
        <v>214</v>
      </c>
      <c r="B79" s="21" t="s">
        <v>596</v>
      </c>
      <c r="C79" s="23" t="s">
        <v>306</v>
      </c>
      <c r="D79" s="22" t="s">
        <v>283</v>
      </c>
      <c r="E79" s="22" t="s">
        <v>275</v>
      </c>
      <c r="F79" s="9">
        <v>3762795</v>
      </c>
      <c r="G79" s="9">
        <v>0</v>
      </c>
      <c r="H79" s="10">
        <v>0</v>
      </c>
    </row>
    <row r="80" spans="1:8" ht="12.75">
      <c r="A80" s="4" t="s">
        <v>69</v>
      </c>
      <c r="B80" s="21" t="s">
        <v>516</v>
      </c>
      <c r="C80" s="23"/>
      <c r="D80" s="22"/>
      <c r="E80" s="22"/>
      <c r="F80" s="9">
        <f>F81</f>
        <v>0</v>
      </c>
      <c r="G80" s="9">
        <f>G81</f>
        <v>6963110</v>
      </c>
      <c r="H80" s="9">
        <f>H81</f>
        <v>0</v>
      </c>
    </row>
    <row r="81" spans="1:8" ht="36">
      <c r="A81" s="29" t="s">
        <v>518</v>
      </c>
      <c r="B81" s="21" t="s">
        <v>517</v>
      </c>
      <c r="C81" s="23"/>
      <c r="D81" s="22"/>
      <c r="E81" s="22"/>
      <c r="F81" s="9">
        <v>0</v>
      </c>
      <c r="G81" s="9">
        <f>G82</f>
        <v>6963110</v>
      </c>
      <c r="H81" s="10">
        <v>0</v>
      </c>
    </row>
    <row r="82" spans="1:8" ht="12.75">
      <c r="A82" s="28" t="s">
        <v>214</v>
      </c>
      <c r="B82" s="21" t="s">
        <v>517</v>
      </c>
      <c r="C82" s="23" t="s">
        <v>306</v>
      </c>
      <c r="D82" s="22" t="s">
        <v>283</v>
      </c>
      <c r="E82" s="22" t="s">
        <v>275</v>
      </c>
      <c r="F82" s="9">
        <v>0</v>
      </c>
      <c r="G82" s="9">
        <v>6963110</v>
      </c>
      <c r="H82" s="9">
        <v>0</v>
      </c>
    </row>
    <row r="83" spans="1:8" ht="12.75">
      <c r="A83" s="5" t="s">
        <v>430</v>
      </c>
      <c r="B83" s="21" t="s">
        <v>431</v>
      </c>
      <c r="C83" s="23"/>
      <c r="D83" s="23"/>
      <c r="E83" s="23"/>
      <c r="F83" s="10">
        <f aca="true" t="shared" si="1" ref="F83:H84">F84</f>
        <v>68300</v>
      </c>
      <c r="G83" s="10">
        <f t="shared" si="1"/>
        <v>0</v>
      </c>
      <c r="H83" s="10">
        <f t="shared" si="1"/>
        <v>0</v>
      </c>
    </row>
    <row r="84" spans="1:8" ht="12.75">
      <c r="A84" s="26" t="s">
        <v>371</v>
      </c>
      <c r="B84" s="21" t="s">
        <v>429</v>
      </c>
      <c r="C84" s="49"/>
      <c r="D84" s="49"/>
      <c r="E84" s="49"/>
      <c r="F84" s="10">
        <f t="shared" si="1"/>
        <v>68300</v>
      </c>
      <c r="G84" s="10">
        <f t="shared" si="1"/>
        <v>0</v>
      </c>
      <c r="H84" s="10">
        <f t="shared" si="1"/>
        <v>0</v>
      </c>
    </row>
    <row r="85" spans="1:8" ht="12.75">
      <c r="A85" s="28" t="s">
        <v>214</v>
      </c>
      <c r="B85" s="21" t="s">
        <v>429</v>
      </c>
      <c r="C85" s="23" t="s">
        <v>306</v>
      </c>
      <c r="D85" s="23" t="s">
        <v>283</v>
      </c>
      <c r="E85" s="23" t="s">
        <v>275</v>
      </c>
      <c r="F85" s="9">
        <v>68300</v>
      </c>
      <c r="G85" s="10">
        <v>0</v>
      </c>
      <c r="H85" s="10">
        <v>0</v>
      </c>
    </row>
    <row r="86" spans="1:8" ht="12.75">
      <c r="A86" s="24" t="s">
        <v>406</v>
      </c>
      <c r="B86" s="21" t="s">
        <v>188</v>
      </c>
      <c r="C86" s="22"/>
      <c r="D86" s="22"/>
      <c r="E86" s="22"/>
      <c r="F86" s="20">
        <f>F87+F89</f>
        <v>640000</v>
      </c>
      <c r="G86" s="20">
        <f>G87+G89</f>
        <v>204000</v>
      </c>
      <c r="H86" s="20">
        <f>H87+H89</f>
        <v>200000</v>
      </c>
    </row>
    <row r="87" spans="1:8" ht="22.5">
      <c r="A87" s="4" t="s">
        <v>407</v>
      </c>
      <c r="B87" s="23" t="s">
        <v>332</v>
      </c>
      <c r="C87" s="22"/>
      <c r="D87" s="22"/>
      <c r="E87" s="22"/>
      <c r="F87" s="20">
        <f>F88</f>
        <v>340000</v>
      </c>
      <c r="G87" s="20">
        <f>G88</f>
        <v>100000</v>
      </c>
      <c r="H87" s="20">
        <f>H88</f>
        <v>100000</v>
      </c>
    </row>
    <row r="88" spans="1:8" ht="12.75">
      <c r="A88" s="8" t="s">
        <v>216</v>
      </c>
      <c r="B88" s="23" t="s">
        <v>332</v>
      </c>
      <c r="C88" s="22" t="s">
        <v>306</v>
      </c>
      <c r="D88" s="22" t="s">
        <v>284</v>
      </c>
      <c r="E88" s="22" t="s">
        <v>278</v>
      </c>
      <c r="F88" s="10">
        <v>340000</v>
      </c>
      <c r="G88" s="10">
        <v>100000</v>
      </c>
      <c r="H88" s="10">
        <v>100000</v>
      </c>
    </row>
    <row r="89" spans="1:8" ht="24">
      <c r="A89" s="27" t="s">
        <v>450</v>
      </c>
      <c r="B89" s="23" t="s">
        <v>449</v>
      </c>
      <c r="C89" s="22"/>
      <c r="D89" s="22"/>
      <c r="E89" s="22"/>
      <c r="F89" s="10">
        <f>F90</f>
        <v>300000</v>
      </c>
      <c r="G89" s="10">
        <f>G90</f>
        <v>104000</v>
      </c>
      <c r="H89" s="10">
        <f>H90</f>
        <v>100000</v>
      </c>
    </row>
    <row r="90" spans="1:8" ht="12.75">
      <c r="A90" s="28" t="s">
        <v>214</v>
      </c>
      <c r="B90" s="23" t="s">
        <v>449</v>
      </c>
      <c r="C90" s="22" t="s">
        <v>306</v>
      </c>
      <c r="D90" s="22" t="s">
        <v>283</v>
      </c>
      <c r="E90" s="22" t="s">
        <v>275</v>
      </c>
      <c r="F90" s="9">
        <v>300000</v>
      </c>
      <c r="G90" s="9">
        <v>104000</v>
      </c>
      <c r="H90" s="9">
        <v>100000</v>
      </c>
    </row>
    <row r="91" spans="1:8" ht="12.75">
      <c r="A91" s="30" t="s">
        <v>236</v>
      </c>
      <c r="B91" s="21" t="s">
        <v>237</v>
      </c>
      <c r="C91" s="22"/>
      <c r="D91" s="22"/>
      <c r="E91" s="22"/>
      <c r="F91" s="20">
        <f>F92+F99</f>
        <v>30819497.529999997</v>
      </c>
      <c r="G91" s="20">
        <f>G92+G99</f>
        <v>30040009.6</v>
      </c>
      <c r="H91" s="20">
        <f>H92+H99</f>
        <v>30063975.250000004</v>
      </c>
    </row>
    <row r="92" spans="1:8" ht="12.75">
      <c r="A92" s="6" t="s">
        <v>238</v>
      </c>
      <c r="B92" s="23" t="s">
        <v>47</v>
      </c>
      <c r="C92" s="22"/>
      <c r="D92" s="22"/>
      <c r="E92" s="22"/>
      <c r="F92" s="20">
        <f>F93+F94+F95+F96+F97+F98</f>
        <v>3901479.3600000003</v>
      </c>
      <c r="G92" s="20">
        <f>G93+G94+G95+G96+G97+G98</f>
        <v>3924482.27</v>
      </c>
      <c r="H92" s="20">
        <f>H93+H94+H95+H96+H97+H98</f>
        <v>3948405.32</v>
      </c>
    </row>
    <row r="93" spans="1:8" ht="12.75">
      <c r="A93" s="25" t="s">
        <v>223</v>
      </c>
      <c r="B93" s="23" t="s">
        <v>47</v>
      </c>
      <c r="C93" s="22" t="s">
        <v>293</v>
      </c>
      <c r="D93" s="22" t="s">
        <v>283</v>
      </c>
      <c r="E93" s="22" t="s">
        <v>279</v>
      </c>
      <c r="F93" s="10">
        <v>2554843.68</v>
      </c>
      <c r="G93" s="10">
        <v>2554843.68</v>
      </c>
      <c r="H93" s="10">
        <v>2554843.68</v>
      </c>
    </row>
    <row r="94" spans="1:8" ht="24">
      <c r="A94" s="3" t="s">
        <v>294</v>
      </c>
      <c r="B94" s="23" t="s">
        <v>47</v>
      </c>
      <c r="C94" s="22" t="s">
        <v>295</v>
      </c>
      <c r="D94" s="22" t="s">
        <v>283</v>
      </c>
      <c r="E94" s="22" t="s">
        <v>279</v>
      </c>
      <c r="F94" s="10">
        <v>14000</v>
      </c>
      <c r="G94" s="10">
        <v>14560</v>
      </c>
      <c r="H94" s="10">
        <v>15142.4</v>
      </c>
    </row>
    <row r="95" spans="1:8" ht="22.5">
      <c r="A95" s="25" t="s">
        <v>224</v>
      </c>
      <c r="B95" s="23" t="s">
        <v>47</v>
      </c>
      <c r="C95" s="22" t="s">
        <v>222</v>
      </c>
      <c r="D95" s="22" t="s">
        <v>283</v>
      </c>
      <c r="E95" s="22" t="s">
        <v>279</v>
      </c>
      <c r="F95" s="10">
        <v>771562.79</v>
      </c>
      <c r="G95" s="10">
        <v>771562.79</v>
      </c>
      <c r="H95" s="10">
        <v>771562.79</v>
      </c>
    </row>
    <row r="96" spans="1:8" ht="12.75">
      <c r="A96" s="4" t="s">
        <v>315</v>
      </c>
      <c r="B96" s="23" t="s">
        <v>47</v>
      </c>
      <c r="C96" s="22" t="s">
        <v>314</v>
      </c>
      <c r="D96" s="22" t="s">
        <v>283</v>
      </c>
      <c r="E96" s="22" t="s">
        <v>279</v>
      </c>
      <c r="F96" s="10">
        <f>17500+50000</f>
        <v>67500</v>
      </c>
      <c r="G96" s="10">
        <f>18200+52000</f>
        <v>70200</v>
      </c>
      <c r="H96" s="10">
        <f>18928+54080</f>
        <v>73008</v>
      </c>
    </row>
    <row r="97" spans="1:8" ht="12.75">
      <c r="A97" s="4" t="s">
        <v>234</v>
      </c>
      <c r="B97" s="23" t="s">
        <v>47</v>
      </c>
      <c r="C97" s="22" t="s">
        <v>296</v>
      </c>
      <c r="D97" s="22" t="s">
        <v>283</v>
      </c>
      <c r="E97" s="22" t="s">
        <v>279</v>
      </c>
      <c r="F97" s="10">
        <v>490572.89</v>
      </c>
      <c r="G97" s="10">
        <v>510195.8</v>
      </c>
      <c r="H97" s="10">
        <v>530603.65</v>
      </c>
    </row>
    <row r="98" spans="1:8" ht="12.75">
      <c r="A98" s="6" t="s">
        <v>263</v>
      </c>
      <c r="B98" s="23" t="s">
        <v>47</v>
      </c>
      <c r="C98" s="22" t="s">
        <v>299</v>
      </c>
      <c r="D98" s="22" t="s">
        <v>283</v>
      </c>
      <c r="E98" s="22" t="s">
        <v>279</v>
      </c>
      <c r="F98" s="10">
        <v>3000</v>
      </c>
      <c r="G98" s="10">
        <v>3120</v>
      </c>
      <c r="H98" s="10">
        <v>3244.8</v>
      </c>
    </row>
    <row r="99" spans="1:8" ht="33.75">
      <c r="A99" s="6" t="s">
        <v>161</v>
      </c>
      <c r="B99" s="23" t="s">
        <v>48</v>
      </c>
      <c r="C99" s="22"/>
      <c r="D99" s="22"/>
      <c r="E99" s="22"/>
      <c r="F99" s="20">
        <f>F100+F101+F102+F103+F104+F105</f>
        <v>26918018.169999998</v>
      </c>
      <c r="G99" s="20">
        <f>G100+G101+G102+G103+G104+G105</f>
        <v>26115527.330000002</v>
      </c>
      <c r="H99" s="20">
        <f>H100+H101+H102+H103+H104+H105</f>
        <v>26115569.930000003</v>
      </c>
    </row>
    <row r="100" spans="1:8" ht="12.75">
      <c r="A100" s="25" t="s">
        <v>266</v>
      </c>
      <c r="B100" s="23" t="s">
        <v>48</v>
      </c>
      <c r="C100" s="23" t="s">
        <v>308</v>
      </c>
      <c r="D100" s="22" t="s">
        <v>283</v>
      </c>
      <c r="E100" s="22" t="s">
        <v>279</v>
      </c>
      <c r="F100" s="10">
        <v>19599683.7</v>
      </c>
      <c r="G100" s="10">
        <f>665703.42+4430098.86+13887497.52</f>
        <v>18983299.8</v>
      </c>
      <c r="H100" s="10">
        <f>665703.42+4430098.86+13887497.52</f>
        <v>18983299.8</v>
      </c>
    </row>
    <row r="101" spans="1:8" ht="22.5">
      <c r="A101" s="25" t="s">
        <v>267</v>
      </c>
      <c r="B101" s="23" t="s">
        <v>48</v>
      </c>
      <c r="C101" s="23" t="s">
        <v>265</v>
      </c>
      <c r="D101" s="22" t="s">
        <v>283</v>
      </c>
      <c r="E101" s="22" t="s">
        <v>279</v>
      </c>
      <c r="F101" s="10">
        <v>5919104.47</v>
      </c>
      <c r="G101" s="10">
        <f>201042.43+1337889.85+4194024.25</f>
        <v>5732956.53</v>
      </c>
      <c r="H101" s="10">
        <f>201042.43+1337889.85+4194024.25</f>
        <v>5732956.53</v>
      </c>
    </row>
    <row r="102" spans="1:8" ht="12.75">
      <c r="A102" s="4" t="s">
        <v>315</v>
      </c>
      <c r="B102" s="23" t="s">
        <v>48</v>
      </c>
      <c r="C102" s="23" t="s">
        <v>314</v>
      </c>
      <c r="D102" s="22" t="s">
        <v>283</v>
      </c>
      <c r="E102" s="22" t="s">
        <v>279</v>
      </c>
      <c r="F102" s="10">
        <f>807230+300000</f>
        <v>1107230</v>
      </c>
      <c r="G102" s="62">
        <f>807230+300000</f>
        <v>1107230</v>
      </c>
      <c r="H102" s="62">
        <f>807230+300000</f>
        <v>1107230</v>
      </c>
    </row>
    <row r="103" spans="1:8" ht="12.75">
      <c r="A103" s="4" t="s">
        <v>234</v>
      </c>
      <c r="B103" s="23" t="s">
        <v>48</v>
      </c>
      <c r="C103" s="31" t="s">
        <v>296</v>
      </c>
      <c r="D103" s="22" t="s">
        <v>283</v>
      </c>
      <c r="E103" s="22" t="s">
        <v>279</v>
      </c>
      <c r="F103" s="32">
        <v>281927</v>
      </c>
      <c r="G103" s="68">
        <v>291001</v>
      </c>
      <c r="H103" s="68">
        <v>291002</v>
      </c>
    </row>
    <row r="104" spans="1:8" ht="12.75">
      <c r="A104" s="4" t="s">
        <v>300</v>
      </c>
      <c r="B104" s="23" t="s">
        <v>48</v>
      </c>
      <c r="C104" s="31" t="s">
        <v>297</v>
      </c>
      <c r="D104" s="22" t="s">
        <v>283</v>
      </c>
      <c r="E104" s="22" t="s">
        <v>279</v>
      </c>
      <c r="F104" s="32">
        <v>1000</v>
      </c>
      <c r="G104" s="32">
        <v>1040</v>
      </c>
      <c r="H104" s="32">
        <v>1081.6</v>
      </c>
    </row>
    <row r="105" spans="1:8" ht="12.75">
      <c r="A105" s="6" t="s">
        <v>263</v>
      </c>
      <c r="B105" s="23" t="s">
        <v>48</v>
      </c>
      <c r="C105" s="31" t="s">
        <v>299</v>
      </c>
      <c r="D105" s="22" t="s">
        <v>283</v>
      </c>
      <c r="E105" s="22" t="s">
        <v>279</v>
      </c>
      <c r="F105" s="32">
        <v>9073</v>
      </c>
      <c r="G105" s="32">
        <v>0</v>
      </c>
      <c r="H105" s="32">
        <v>0</v>
      </c>
    </row>
    <row r="106" spans="1:8" ht="22.5">
      <c r="A106" s="33" t="s">
        <v>567</v>
      </c>
      <c r="B106" s="21" t="s">
        <v>125</v>
      </c>
      <c r="C106" s="22"/>
      <c r="D106" s="22"/>
      <c r="E106" s="22"/>
      <c r="F106" s="10">
        <f aca="true" t="shared" si="2" ref="F106:H107">F107</f>
        <v>4710000</v>
      </c>
      <c r="G106" s="10">
        <f t="shared" si="2"/>
        <v>4770000</v>
      </c>
      <c r="H106" s="10">
        <f t="shared" si="2"/>
        <v>5095000</v>
      </c>
    </row>
    <row r="107" spans="1:8" ht="12.75">
      <c r="A107" s="33" t="s">
        <v>139</v>
      </c>
      <c r="B107" s="23" t="s">
        <v>126</v>
      </c>
      <c r="C107" s="22"/>
      <c r="D107" s="22"/>
      <c r="E107" s="22"/>
      <c r="F107" s="10">
        <f t="shared" si="2"/>
        <v>4710000</v>
      </c>
      <c r="G107" s="10">
        <f t="shared" si="2"/>
        <v>4770000</v>
      </c>
      <c r="H107" s="10">
        <f t="shared" si="2"/>
        <v>5095000</v>
      </c>
    </row>
    <row r="108" spans="1:8" ht="12.75">
      <c r="A108" s="4" t="s">
        <v>315</v>
      </c>
      <c r="B108" s="23" t="s">
        <v>126</v>
      </c>
      <c r="C108" s="22" t="s">
        <v>314</v>
      </c>
      <c r="D108" s="22" t="s">
        <v>279</v>
      </c>
      <c r="E108" s="22" t="s">
        <v>286</v>
      </c>
      <c r="F108" s="61">
        <v>4710000</v>
      </c>
      <c r="G108" s="61">
        <v>4770000</v>
      </c>
      <c r="H108" s="61">
        <v>5095000</v>
      </c>
    </row>
    <row r="109" spans="1:9" ht="22.5">
      <c r="A109" s="24" t="s">
        <v>562</v>
      </c>
      <c r="B109" s="21" t="s">
        <v>172</v>
      </c>
      <c r="C109" s="22"/>
      <c r="D109" s="22"/>
      <c r="E109" s="22"/>
      <c r="F109" s="20">
        <f>F110+F188+F214</f>
        <v>339299958</v>
      </c>
      <c r="G109" s="20">
        <f>G110+G188+G214</f>
        <v>352418918</v>
      </c>
      <c r="H109" s="20">
        <f>H110+H188+H214</f>
        <v>362372818</v>
      </c>
      <c r="I109" s="76"/>
    </row>
    <row r="110" spans="1:8" ht="22.5">
      <c r="A110" s="6" t="s">
        <v>244</v>
      </c>
      <c r="B110" s="23" t="s">
        <v>245</v>
      </c>
      <c r="C110" s="23"/>
      <c r="D110" s="23"/>
      <c r="E110" s="23"/>
      <c r="F110" s="20">
        <f>F185+F111+F114+F117+F120+F123+F126+F129+F132+F135+F139+F142+F145+F150+F170+F160+F163+F166+F168+F153+F156+F148+F173+F178+F181</f>
        <v>271181868</v>
      </c>
      <c r="G110" s="20">
        <f>G185+G111+G114+G117+G120+G123+G126+G129+G132+G135+G139+G142+G145+G150+G170+G160+G163+G166+G168+G153+G156+G148+G173+G178+G181</f>
        <v>284605618</v>
      </c>
      <c r="H110" s="20">
        <f>H185+H111+H114+H117+H120+H123+H126+H129+H132+H135+H139+H142+H145+H150+H170+H160+H163+H166+H168+H153+H156+H148+H173+H178+H181</f>
        <v>294242018</v>
      </c>
    </row>
    <row r="111" spans="1:8" ht="33.75">
      <c r="A111" s="4" t="s">
        <v>309</v>
      </c>
      <c r="B111" s="23" t="s">
        <v>92</v>
      </c>
      <c r="C111" s="23"/>
      <c r="D111" s="23"/>
      <c r="E111" s="23"/>
      <c r="F111" s="10">
        <f>F112+F113</f>
        <v>10883518</v>
      </c>
      <c r="G111" s="10">
        <f>G112+G113</f>
        <v>10883518</v>
      </c>
      <c r="H111" s="10">
        <f>H112+H113</f>
        <v>10883518</v>
      </c>
    </row>
    <row r="112" spans="1:8" ht="12.75">
      <c r="A112" s="4" t="s">
        <v>234</v>
      </c>
      <c r="B112" s="23" t="s">
        <v>92</v>
      </c>
      <c r="C112" s="23" t="s">
        <v>296</v>
      </c>
      <c r="D112" s="23" t="s">
        <v>286</v>
      </c>
      <c r="E112" s="23" t="s">
        <v>278</v>
      </c>
      <c r="F112" s="62">
        <v>160840</v>
      </c>
      <c r="G112" s="62">
        <v>160840</v>
      </c>
      <c r="H112" s="62">
        <v>160840</v>
      </c>
    </row>
    <row r="113" spans="1:8" ht="12.75">
      <c r="A113" s="26" t="s">
        <v>440</v>
      </c>
      <c r="B113" s="23" t="s">
        <v>92</v>
      </c>
      <c r="C113" s="23" t="s">
        <v>441</v>
      </c>
      <c r="D113" s="23" t="s">
        <v>286</v>
      </c>
      <c r="E113" s="23" t="s">
        <v>278</v>
      </c>
      <c r="F113" s="62">
        <v>10722678</v>
      </c>
      <c r="G113" s="62">
        <v>10722678</v>
      </c>
      <c r="H113" s="62">
        <v>10722678</v>
      </c>
    </row>
    <row r="114" spans="1:8" ht="22.5">
      <c r="A114" s="25" t="s">
        <v>683</v>
      </c>
      <c r="B114" s="34" t="s">
        <v>93</v>
      </c>
      <c r="C114" s="23"/>
      <c r="D114" s="23"/>
      <c r="E114" s="23"/>
      <c r="F114" s="10">
        <f>F115+F116</f>
        <v>26734700</v>
      </c>
      <c r="G114" s="10">
        <f>G115+G116</f>
        <v>31859900</v>
      </c>
      <c r="H114" s="10">
        <f>H115+H116</f>
        <v>33290300</v>
      </c>
    </row>
    <row r="115" spans="1:8" ht="12.75">
      <c r="A115" s="4" t="s">
        <v>234</v>
      </c>
      <c r="B115" s="34" t="s">
        <v>93</v>
      </c>
      <c r="C115" s="34" t="s">
        <v>296</v>
      </c>
      <c r="D115" s="23" t="s">
        <v>286</v>
      </c>
      <c r="E115" s="23" t="s">
        <v>278</v>
      </c>
      <c r="F115" s="35">
        <v>413000</v>
      </c>
      <c r="G115" s="35">
        <v>415000</v>
      </c>
      <c r="H115" s="35">
        <v>433000</v>
      </c>
    </row>
    <row r="116" spans="1:8" ht="22.5">
      <c r="A116" s="4" t="s">
        <v>310</v>
      </c>
      <c r="B116" s="34" t="s">
        <v>93</v>
      </c>
      <c r="C116" s="34" t="s">
        <v>313</v>
      </c>
      <c r="D116" s="23" t="s">
        <v>286</v>
      </c>
      <c r="E116" s="23" t="s">
        <v>278</v>
      </c>
      <c r="F116" s="35">
        <v>26321700</v>
      </c>
      <c r="G116" s="35">
        <v>31444900</v>
      </c>
      <c r="H116" s="35">
        <v>32857300</v>
      </c>
    </row>
    <row r="117" spans="1:8" ht="33.75">
      <c r="A117" s="25" t="s">
        <v>684</v>
      </c>
      <c r="B117" s="34" t="s">
        <v>94</v>
      </c>
      <c r="C117" s="23"/>
      <c r="D117" s="23"/>
      <c r="E117" s="23"/>
      <c r="F117" s="10">
        <f>F118+F119</f>
        <v>13140900</v>
      </c>
      <c r="G117" s="10">
        <f>G118+G119</f>
        <v>13828900</v>
      </c>
      <c r="H117" s="10">
        <f>H118+H119</f>
        <v>14344900</v>
      </c>
    </row>
    <row r="118" spans="1:8" ht="12.75">
      <c r="A118" s="4" t="s">
        <v>234</v>
      </c>
      <c r="B118" s="34" t="s">
        <v>94</v>
      </c>
      <c r="C118" s="23" t="s">
        <v>296</v>
      </c>
      <c r="D118" s="23" t="s">
        <v>286</v>
      </c>
      <c r="E118" s="23" t="s">
        <v>278</v>
      </c>
      <c r="F118" s="35">
        <v>198000</v>
      </c>
      <c r="G118" s="35">
        <v>208000</v>
      </c>
      <c r="H118" s="35">
        <v>216000</v>
      </c>
    </row>
    <row r="119" spans="1:8" ht="22.5">
      <c r="A119" s="4" t="s">
        <v>310</v>
      </c>
      <c r="B119" s="34" t="s">
        <v>94</v>
      </c>
      <c r="C119" s="23" t="s">
        <v>313</v>
      </c>
      <c r="D119" s="23" t="s">
        <v>286</v>
      </c>
      <c r="E119" s="23" t="s">
        <v>278</v>
      </c>
      <c r="F119" s="35">
        <v>12942900</v>
      </c>
      <c r="G119" s="35">
        <v>13620900</v>
      </c>
      <c r="H119" s="35">
        <v>14128900</v>
      </c>
    </row>
    <row r="120" spans="1:8" ht="24">
      <c r="A120" s="39" t="s">
        <v>685</v>
      </c>
      <c r="B120" s="34" t="s">
        <v>95</v>
      </c>
      <c r="C120" s="23"/>
      <c r="D120" s="23"/>
      <c r="E120" s="23"/>
      <c r="F120" s="10">
        <f>F121+F122</f>
        <v>33627800</v>
      </c>
      <c r="G120" s="10">
        <f>G121+G122</f>
        <v>35535700</v>
      </c>
      <c r="H120" s="10">
        <f>H121+H122</f>
        <v>36957200</v>
      </c>
    </row>
    <row r="121" spans="1:8" ht="12.75">
      <c r="A121" s="4" t="s">
        <v>234</v>
      </c>
      <c r="B121" s="34" t="s">
        <v>95</v>
      </c>
      <c r="C121" s="23" t="s">
        <v>296</v>
      </c>
      <c r="D121" s="23" t="s">
        <v>286</v>
      </c>
      <c r="E121" s="23" t="s">
        <v>278</v>
      </c>
      <c r="F121" s="35">
        <v>513000</v>
      </c>
      <c r="G121" s="35">
        <v>533000</v>
      </c>
      <c r="H121" s="35">
        <v>555000</v>
      </c>
    </row>
    <row r="122" spans="1:8" ht="22.5">
      <c r="A122" s="4" t="s">
        <v>310</v>
      </c>
      <c r="B122" s="34" t="s">
        <v>95</v>
      </c>
      <c r="C122" s="23" t="s">
        <v>313</v>
      </c>
      <c r="D122" s="23" t="s">
        <v>286</v>
      </c>
      <c r="E122" s="23" t="s">
        <v>278</v>
      </c>
      <c r="F122" s="35">
        <v>33114800</v>
      </c>
      <c r="G122" s="35">
        <v>35002700</v>
      </c>
      <c r="H122" s="35">
        <v>36402200</v>
      </c>
    </row>
    <row r="123" spans="1:8" ht="33.75">
      <c r="A123" s="25" t="s">
        <v>686</v>
      </c>
      <c r="B123" s="34" t="s">
        <v>96</v>
      </c>
      <c r="C123" s="23"/>
      <c r="D123" s="23"/>
      <c r="E123" s="23"/>
      <c r="F123" s="10">
        <f>F124+F125</f>
        <v>3789900</v>
      </c>
      <c r="G123" s="10">
        <f>G124+G125</f>
        <v>3938100</v>
      </c>
      <c r="H123" s="10">
        <f>H124+H125</f>
        <v>4092100</v>
      </c>
    </row>
    <row r="124" spans="1:8" ht="12.75">
      <c r="A124" s="4" t="s">
        <v>234</v>
      </c>
      <c r="B124" s="34" t="s">
        <v>96</v>
      </c>
      <c r="C124" s="23" t="s">
        <v>296</v>
      </c>
      <c r="D124" s="23" t="s">
        <v>286</v>
      </c>
      <c r="E124" s="23" t="s">
        <v>278</v>
      </c>
      <c r="F124" s="35">
        <v>57000</v>
      </c>
      <c r="G124" s="35">
        <v>59100</v>
      </c>
      <c r="H124" s="35">
        <v>62000</v>
      </c>
    </row>
    <row r="125" spans="1:8" ht="22.5">
      <c r="A125" s="4" t="s">
        <v>310</v>
      </c>
      <c r="B125" s="34" t="s">
        <v>96</v>
      </c>
      <c r="C125" s="23" t="s">
        <v>313</v>
      </c>
      <c r="D125" s="23" t="s">
        <v>286</v>
      </c>
      <c r="E125" s="23" t="s">
        <v>278</v>
      </c>
      <c r="F125" s="35">
        <v>3732900</v>
      </c>
      <c r="G125" s="35">
        <v>3879000</v>
      </c>
      <c r="H125" s="35">
        <v>4030100</v>
      </c>
    </row>
    <row r="126" spans="1:8" ht="22.5">
      <c r="A126" s="25" t="s">
        <v>687</v>
      </c>
      <c r="B126" s="34" t="s">
        <v>97</v>
      </c>
      <c r="C126" s="23"/>
      <c r="D126" s="23"/>
      <c r="E126" s="23"/>
      <c r="F126" s="10">
        <f>F127+F128</f>
        <v>28876100</v>
      </c>
      <c r="G126" s="10">
        <f>G127+G128</f>
        <v>30528600</v>
      </c>
      <c r="H126" s="10">
        <f>H127+H128</f>
        <v>31749800</v>
      </c>
    </row>
    <row r="127" spans="1:8" ht="12.75">
      <c r="A127" s="4" t="s">
        <v>234</v>
      </c>
      <c r="B127" s="34" t="s">
        <v>97</v>
      </c>
      <c r="C127" s="23" t="s">
        <v>296</v>
      </c>
      <c r="D127" s="23" t="s">
        <v>286</v>
      </c>
      <c r="E127" s="23" t="s">
        <v>278</v>
      </c>
      <c r="F127" s="35">
        <v>440000</v>
      </c>
      <c r="G127" s="35">
        <v>458000</v>
      </c>
      <c r="H127" s="35">
        <v>476000</v>
      </c>
    </row>
    <row r="128" spans="1:8" ht="22.5">
      <c r="A128" s="4" t="s">
        <v>310</v>
      </c>
      <c r="B128" s="34" t="s">
        <v>97</v>
      </c>
      <c r="C128" s="23" t="s">
        <v>313</v>
      </c>
      <c r="D128" s="23" t="s">
        <v>286</v>
      </c>
      <c r="E128" s="23" t="s">
        <v>278</v>
      </c>
      <c r="F128" s="35">
        <v>28436100</v>
      </c>
      <c r="G128" s="35">
        <v>30070600</v>
      </c>
      <c r="H128" s="35">
        <v>31273800</v>
      </c>
    </row>
    <row r="129" spans="1:8" ht="33.75">
      <c r="A129" s="25" t="s">
        <v>688</v>
      </c>
      <c r="B129" s="34" t="s">
        <v>98</v>
      </c>
      <c r="C129" s="23"/>
      <c r="D129" s="23"/>
      <c r="E129" s="23"/>
      <c r="F129" s="10">
        <f>F130+F131</f>
        <v>82500</v>
      </c>
      <c r="G129" s="10">
        <f>G130+G131</f>
        <v>85800</v>
      </c>
      <c r="H129" s="10">
        <f>H130+H131</f>
        <v>89200</v>
      </c>
    </row>
    <row r="130" spans="1:8" ht="12.75">
      <c r="A130" s="4" t="s">
        <v>234</v>
      </c>
      <c r="B130" s="34" t="s">
        <v>98</v>
      </c>
      <c r="C130" s="23" t="s">
        <v>296</v>
      </c>
      <c r="D130" s="23" t="s">
        <v>286</v>
      </c>
      <c r="E130" s="23" t="s">
        <v>278</v>
      </c>
      <c r="F130" s="35">
        <v>1300</v>
      </c>
      <c r="G130" s="35">
        <v>1300</v>
      </c>
      <c r="H130" s="35">
        <v>1400</v>
      </c>
    </row>
    <row r="131" spans="1:8" ht="22.5">
      <c r="A131" s="4" t="s">
        <v>310</v>
      </c>
      <c r="B131" s="34" t="s">
        <v>98</v>
      </c>
      <c r="C131" s="23" t="s">
        <v>155</v>
      </c>
      <c r="D131" s="23" t="s">
        <v>286</v>
      </c>
      <c r="E131" s="23" t="s">
        <v>278</v>
      </c>
      <c r="F131" s="35">
        <v>81200</v>
      </c>
      <c r="G131" s="35">
        <f>85800-1300</f>
        <v>84500</v>
      </c>
      <c r="H131" s="35">
        <v>87800</v>
      </c>
    </row>
    <row r="132" spans="1:8" ht="33.75">
      <c r="A132" s="25" t="s">
        <v>689</v>
      </c>
      <c r="B132" s="34" t="s">
        <v>99</v>
      </c>
      <c r="C132" s="23"/>
      <c r="D132" s="23"/>
      <c r="E132" s="23"/>
      <c r="F132" s="10">
        <f>F133+F134</f>
        <v>6500</v>
      </c>
      <c r="G132" s="10">
        <f>G133+G134</f>
        <v>6500</v>
      </c>
      <c r="H132" s="10">
        <f>H133+H134</f>
        <v>6500</v>
      </c>
    </row>
    <row r="133" spans="1:8" ht="12.75">
      <c r="A133" s="4" t="s">
        <v>234</v>
      </c>
      <c r="B133" s="34" t="s">
        <v>99</v>
      </c>
      <c r="C133" s="23" t="s">
        <v>296</v>
      </c>
      <c r="D133" s="23" t="s">
        <v>286</v>
      </c>
      <c r="E133" s="23" t="s">
        <v>278</v>
      </c>
      <c r="F133" s="35">
        <v>100</v>
      </c>
      <c r="G133" s="35">
        <v>100</v>
      </c>
      <c r="H133" s="35">
        <v>100</v>
      </c>
    </row>
    <row r="134" spans="1:8" ht="22.5">
      <c r="A134" s="4" t="s">
        <v>310</v>
      </c>
      <c r="B134" s="34" t="s">
        <v>99</v>
      </c>
      <c r="C134" s="23" t="s">
        <v>313</v>
      </c>
      <c r="D134" s="23" t="s">
        <v>286</v>
      </c>
      <c r="E134" s="23" t="s">
        <v>278</v>
      </c>
      <c r="F134" s="35">
        <v>6400</v>
      </c>
      <c r="G134" s="35">
        <v>6400</v>
      </c>
      <c r="H134" s="35">
        <v>6400</v>
      </c>
    </row>
    <row r="135" spans="1:8" ht="45">
      <c r="A135" s="83" t="s">
        <v>690</v>
      </c>
      <c r="B135" s="34" t="s">
        <v>100</v>
      </c>
      <c r="C135" s="23"/>
      <c r="D135" s="23"/>
      <c r="E135" s="23"/>
      <c r="F135" s="10">
        <f>F136+F137+F138</f>
        <v>1591700</v>
      </c>
      <c r="G135" s="10">
        <f>G136+G137+G138</f>
        <v>1714400</v>
      </c>
      <c r="H135" s="10">
        <f>H136+H137+H138</f>
        <v>1714400</v>
      </c>
    </row>
    <row r="136" spans="1:8" ht="12.75">
      <c r="A136" s="4" t="s">
        <v>315</v>
      </c>
      <c r="B136" s="34" t="s">
        <v>100</v>
      </c>
      <c r="C136" s="23" t="s">
        <v>314</v>
      </c>
      <c r="D136" s="23" t="s">
        <v>286</v>
      </c>
      <c r="E136" s="23" t="s">
        <v>278</v>
      </c>
      <c r="F136" s="10">
        <v>5450</v>
      </c>
      <c r="G136" s="10">
        <v>0</v>
      </c>
      <c r="H136" s="10">
        <v>0</v>
      </c>
    </row>
    <row r="137" spans="1:8" ht="12.75">
      <c r="A137" s="4" t="s">
        <v>234</v>
      </c>
      <c r="B137" s="34" t="s">
        <v>100</v>
      </c>
      <c r="C137" s="23" t="s">
        <v>296</v>
      </c>
      <c r="D137" s="23" t="s">
        <v>286</v>
      </c>
      <c r="E137" s="23" t="s">
        <v>278</v>
      </c>
      <c r="F137" s="35">
        <v>28663.72</v>
      </c>
      <c r="G137" s="35">
        <v>26000</v>
      </c>
      <c r="H137" s="35">
        <v>26000</v>
      </c>
    </row>
    <row r="138" spans="1:8" ht="22.5">
      <c r="A138" s="4" t="s">
        <v>310</v>
      </c>
      <c r="B138" s="34" t="s">
        <v>100</v>
      </c>
      <c r="C138" s="23" t="s">
        <v>313</v>
      </c>
      <c r="D138" s="23" t="s">
        <v>286</v>
      </c>
      <c r="E138" s="23" t="s">
        <v>278</v>
      </c>
      <c r="F138" s="35">
        <v>1557586.28</v>
      </c>
      <c r="G138" s="35">
        <v>1688400</v>
      </c>
      <c r="H138" s="35">
        <v>1688400</v>
      </c>
    </row>
    <row r="139" spans="1:8" ht="12.75">
      <c r="A139" s="25" t="s">
        <v>311</v>
      </c>
      <c r="B139" s="34" t="s">
        <v>101</v>
      </c>
      <c r="C139" s="23"/>
      <c r="D139" s="23"/>
      <c r="E139" s="23"/>
      <c r="F139" s="10">
        <f>F140+F141</f>
        <v>29435900</v>
      </c>
      <c r="G139" s="10">
        <f>G140+G141</f>
        <v>30830700</v>
      </c>
      <c r="H139" s="10">
        <f>H140+H141</f>
        <v>32515200</v>
      </c>
    </row>
    <row r="140" spans="1:8" ht="12.75">
      <c r="A140" s="4" t="s">
        <v>234</v>
      </c>
      <c r="B140" s="34" t="s">
        <v>101</v>
      </c>
      <c r="C140" s="23" t="s">
        <v>296</v>
      </c>
      <c r="D140" s="23" t="s">
        <v>286</v>
      </c>
      <c r="E140" s="23" t="s">
        <v>278</v>
      </c>
      <c r="F140" s="63">
        <v>442000</v>
      </c>
      <c r="G140" s="63">
        <v>462000</v>
      </c>
      <c r="H140" s="63">
        <v>487000</v>
      </c>
    </row>
    <row r="141" spans="1:8" ht="22.5">
      <c r="A141" s="4" t="s">
        <v>212</v>
      </c>
      <c r="B141" s="34" t="s">
        <v>101</v>
      </c>
      <c r="C141" s="23" t="s">
        <v>155</v>
      </c>
      <c r="D141" s="23" t="s">
        <v>286</v>
      </c>
      <c r="E141" s="23" t="s">
        <v>278</v>
      </c>
      <c r="F141" s="63">
        <v>28993900</v>
      </c>
      <c r="G141" s="63">
        <f>30299700+69000</f>
        <v>30368700</v>
      </c>
      <c r="H141" s="63">
        <f>31959200+69000</f>
        <v>32028200</v>
      </c>
    </row>
    <row r="142" spans="1:8" ht="22.5">
      <c r="A142" s="66" t="s">
        <v>681</v>
      </c>
      <c r="B142" s="34" t="s">
        <v>102</v>
      </c>
      <c r="C142" s="23"/>
      <c r="D142" s="23"/>
      <c r="E142" s="23"/>
      <c r="F142" s="10">
        <f>F143+F144</f>
        <v>75199300</v>
      </c>
      <c r="G142" s="10">
        <f>G143+G144</f>
        <v>77951800</v>
      </c>
      <c r="H142" s="10">
        <f>H143+H144</f>
        <v>80805200</v>
      </c>
    </row>
    <row r="143" spans="1:8" ht="12.75">
      <c r="A143" s="4" t="s">
        <v>234</v>
      </c>
      <c r="B143" s="34" t="s">
        <v>102</v>
      </c>
      <c r="C143" s="23" t="s">
        <v>296</v>
      </c>
      <c r="D143" s="23" t="s">
        <v>286</v>
      </c>
      <c r="E143" s="23" t="s">
        <v>278</v>
      </c>
      <c r="F143" s="35">
        <v>1008000</v>
      </c>
      <c r="G143" s="35">
        <v>1045000</v>
      </c>
      <c r="H143" s="35">
        <v>1083000</v>
      </c>
    </row>
    <row r="144" spans="1:8" ht="22.5">
      <c r="A144" s="8" t="s">
        <v>212</v>
      </c>
      <c r="B144" s="34" t="s">
        <v>102</v>
      </c>
      <c r="C144" s="23" t="s">
        <v>155</v>
      </c>
      <c r="D144" s="23" t="s">
        <v>286</v>
      </c>
      <c r="E144" s="23" t="s">
        <v>278</v>
      </c>
      <c r="F144" s="35">
        <v>74191300</v>
      </c>
      <c r="G144" s="35">
        <v>76906800</v>
      </c>
      <c r="H144" s="35">
        <v>79722200</v>
      </c>
    </row>
    <row r="145" spans="1:8" ht="33.75">
      <c r="A145" s="25" t="s">
        <v>691</v>
      </c>
      <c r="B145" s="34" t="s">
        <v>103</v>
      </c>
      <c r="C145" s="23"/>
      <c r="D145" s="23"/>
      <c r="E145" s="23"/>
      <c r="F145" s="10">
        <f>F146+F147</f>
        <v>888700</v>
      </c>
      <c r="G145" s="10">
        <f>G146+G147</f>
        <v>888700</v>
      </c>
      <c r="H145" s="10">
        <f>H146+H147</f>
        <v>888700</v>
      </c>
    </row>
    <row r="146" spans="1:8" ht="12.75">
      <c r="A146" s="4" t="s">
        <v>234</v>
      </c>
      <c r="B146" s="34" t="s">
        <v>103</v>
      </c>
      <c r="C146" s="23" t="s">
        <v>296</v>
      </c>
      <c r="D146" s="23" t="s">
        <v>286</v>
      </c>
      <c r="E146" s="23" t="s">
        <v>278</v>
      </c>
      <c r="F146" s="35">
        <v>16000</v>
      </c>
      <c r="G146" s="35">
        <v>16000</v>
      </c>
      <c r="H146" s="35">
        <v>16000</v>
      </c>
    </row>
    <row r="147" spans="1:8" ht="22.5">
      <c r="A147" s="4" t="s">
        <v>310</v>
      </c>
      <c r="B147" s="34" t="s">
        <v>103</v>
      </c>
      <c r="C147" s="23" t="s">
        <v>313</v>
      </c>
      <c r="D147" s="23" t="s">
        <v>286</v>
      </c>
      <c r="E147" s="23" t="s">
        <v>278</v>
      </c>
      <c r="F147" s="35">
        <v>872700</v>
      </c>
      <c r="G147" s="35">
        <v>872700</v>
      </c>
      <c r="H147" s="35">
        <v>872700</v>
      </c>
    </row>
    <row r="148" spans="1:8" ht="12.75">
      <c r="A148" s="25" t="s">
        <v>520</v>
      </c>
      <c r="B148" s="34" t="s">
        <v>519</v>
      </c>
      <c r="C148" s="23"/>
      <c r="D148" s="23"/>
      <c r="E148" s="23"/>
      <c r="F148" s="35">
        <f>F149</f>
        <v>300</v>
      </c>
      <c r="G148" s="35">
        <f>G149</f>
        <v>300</v>
      </c>
      <c r="H148" s="35">
        <f>H149</f>
        <v>300</v>
      </c>
    </row>
    <row r="149" spans="1:8" ht="22.5">
      <c r="A149" s="4" t="s">
        <v>310</v>
      </c>
      <c r="B149" s="34" t="s">
        <v>519</v>
      </c>
      <c r="C149" s="23" t="s">
        <v>313</v>
      </c>
      <c r="D149" s="23" t="s">
        <v>286</v>
      </c>
      <c r="E149" s="23" t="s">
        <v>278</v>
      </c>
      <c r="F149" s="35">
        <v>300</v>
      </c>
      <c r="G149" s="35">
        <v>300</v>
      </c>
      <c r="H149" s="35">
        <v>300</v>
      </c>
    </row>
    <row r="150" spans="1:8" ht="45">
      <c r="A150" s="36" t="s">
        <v>692</v>
      </c>
      <c r="B150" s="34" t="s">
        <v>104</v>
      </c>
      <c r="C150" s="23"/>
      <c r="D150" s="23"/>
      <c r="E150" s="23"/>
      <c r="F150" s="9">
        <f>F151+F152</f>
        <v>3959600</v>
      </c>
      <c r="G150" s="9">
        <f>G151+G152</f>
        <v>4117600</v>
      </c>
      <c r="H150" s="9">
        <f>H151+H152</f>
        <v>4281900</v>
      </c>
    </row>
    <row r="151" spans="1:8" ht="12.75">
      <c r="A151" s="4" t="s">
        <v>234</v>
      </c>
      <c r="B151" s="34" t="s">
        <v>104</v>
      </c>
      <c r="C151" s="23" t="s">
        <v>296</v>
      </c>
      <c r="D151" s="23" t="s">
        <v>286</v>
      </c>
      <c r="E151" s="23" t="s">
        <v>278</v>
      </c>
      <c r="F151" s="35">
        <v>60000</v>
      </c>
      <c r="G151" s="35">
        <v>62000</v>
      </c>
      <c r="H151" s="35">
        <v>65000</v>
      </c>
    </row>
    <row r="152" spans="1:8" ht="22.5">
      <c r="A152" s="4" t="s">
        <v>310</v>
      </c>
      <c r="B152" s="34" t="s">
        <v>104</v>
      </c>
      <c r="C152" s="23" t="s">
        <v>313</v>
      </c>
      <c r="D152" s="23" t="s">
        <v>286</v>
      </c>
      <c r="E152" s="23" t="s">
        <v>278</v>
      </c>
      <c r="F152" s="35">
        <v>3899600</v>
      </c>
      <c r="G152" s="35">
        <v>4055600</v>
      </c>
      <c r="H152" s="35">
        <v>4216900</v>
      </c>
    </row>
    <row r="153" spans="1:8" ht="33.75">
      <c r="A153" s="4" t="s">
        <v>399</v>
      </c>
      <c r="B153" s="34" t="s">
        <v>372</v>
      </c>
      <c r="C153" s="23"/>
      <c r="D153" s="23"/>
      <c r="E153" s="23"/>
      <c r="F153" s="9">
        <f>F154+F155</f>
        <v>81300</v>
      </c>
      <c r="G153" s="9">
        <f>G154+G155</f>
        <v>84500</v>
      </c>
      <c r="H153" s="9">
        <f>H154+H155</f>
        <v>84500</v>
      </c>
    </row>
    <row r="154" spans="1:8" ht="12.75">
      <c r="A154" s="4" t="s">
        <v>234</v>
      </c>
      <c r="B154" s="34" t="s">
        <v>372</v>
      </c>
      <c r="C154" s="23" t="s">
        <v>296</v>
      </c>
      <c r="D154" s="23" t="s">
        <v>286</v>
      </c>
      <c r="E154" s="23" t="s">
        <v>281</v>
      </c>
      <c r="F154" s="10">
        <v>8130</v>
      </c>
      <c r="G154" s="10">
        <v>8450</v>
      </c>
      <c r="H154" s="10">
        <v>8450</v>
      </c>
    </row>
    <row r="155" spans="1:8" ht="12.75">
      <c r="A155" s="6" t="s">
        <v>214</v>
      </c>
      <c r="B155" s="34" t="s">
        <v>372</v>
      </c>
      <c r="C155" s="23" t="s">
        <v>306</v>
      </c>
      <c r="D155" s="23" t="s">
        <v>286</v>
      </c>
      <c r="E155" s="23" t="s">
        <v>281</v>
      </c>
      <c r="F155" s="10">
        <v>73170</v>
      </c>
      <c r="G155" s="10">
        <v>76050</v>
      </c>
      <c r="H155" s="10">
        <v>76050</v>
      </c>
    </row>
    <row r="156" spans="1:8" ht="84">
      <c r="A156" s="56" t="s">
        <v>507</v>
      </c>
      <c r="B156" s="34" t="s">
        <v>506</v>
      </c>
      <c r="C156" s="23"/>
      <c r="D156" s="23"/>
      <c r="E156" s="23"/>
      <c r="F156" s="35">
        <f>F159+F157+F158</f>
        <v>462400</v>
      </c>
      <c r="G156" s="35">
        <f>G159+G157+G158</f>
        <v>462400</v>
      </c>
      <c r="H156" s="35">
        <f>H159+H157+H158</f>
        <v>462400</v>
      </c>
    </row>
    <row r="157" spans="1:8" ht="12.75">
      <c r="A157" s="25" t="s">
        <v>223</v>
      </c>
      <c r="B157" s="34" t="s">
        <v>506</v>
      </c>
      <c r="C157" s="23" t="s">
        <v>293</v>
      </c>
      <c r="D157" s="23" t="s">
        <v>286</v>
      </c>
      <c r="E157" s="23" t="s">
        <v>281</v>
      </c>
      <c r="F157" s="35">
        <v>234016</v>
      </c>
      <c r="G157" s="35">
        <v>0</v>
      </c>
      <c r="H157" s="35">
        <v>0</v>
      </c>
    </row>
    <row r="158" spans="1:8" ht="22.5">
      <c r="A158" s="25" t="s">
        <v>224</v>
      </c>
      <c r="B158" s="34" t="s">
        <v>506</v>
      </c>
      <c r="C158" s="23" t="s">
        <v>222</v>
      </c>
      <c r="D158" s="23" t="s">
        <v>286</v>
      </c>
      <c r="E158" s="23" t="s">
        <v>281</v>
      </c>
      <c r="F158" s="35">
        <v>62400</v>
      </c>
      <c r="G158" s="35">
        <v>0</v>
      </c>
      <c r="H158" s="35">
        <v>0</v>
      </c>
    </row>
    <row r="159" spans="1:8" ht="12.75">
      <c r="A159" s="4" t="s">
        <v>234</v>
      </c>
      <c r="B159" s="34" t="s">
        <v>506</v>
      </c>
      <c r="C159" s="23" t="s">
        <v>296</v>
      </c>
      <c r="D159" s="23" t="s">
        <v>286</v>
      </c>
      <c r="E159" s="23" t="s">
        <v>281</v>
      </c>
      <c r="F159" s="35">
        <v>165984</v>
      </c>
      <c r="G159" s="35">
        <v>462400</v>
      </c>
      <c r="H159" s="35">
        <v>462400</v>
      </c>
    </row>
    <row r="160" spans="1:8" ht="22.5">
      <c r="A160" s="4" t="s">
        <v>400</v>
      </c>
      <c r="B160" s="23" t="s">
        <v>105</v>
      </c>
      <c r="C160" s="23"/>
      <c r="D160" s="23"/>
      <c r="E160" s="23"/>
      <c r="F160" s="10">
        <f>F161+F162</f>
        <v>4870900</v>
      </c>
      <c r="G160" s="10">
        <f>G161+G162</f>
        <v>4692300</v>
      </c>
      <c r="H160" s="10">
        <f>H161+H162</f>
        <v>4880000</v>
      </c>
    </row>
    <row r="161" spans="1:8" ht="12.75">
      <c r="A161" s="4" t="s">
        <v>234</v>
      </c>
      <c r="B161" s="23" t="s">
        <v>105</v>
      </c>
      <c r="C161" s="23" t="s">
        <v>296</v>
      </c>
      <c r="D161" s="23" t="s">
        <v>286</v>
      </c>
      <c r="E161" s="23" t="s">
        <v>278</v>
      </c>
      <c r="F161" s="63">
        <v>68529.87</v>
      </c>
      <c r="G161" s="63">
        <v>29000</v>
      </c>
      <c r="H161" s="63">
        <v>30000</v>
      </c>
    </row>
    <row r="162" spans="1:8" ht="22.5">
      <c r="A162" s="4" t="s">
        <v>310</v>
      </c>
      <c r="B162" s="23" t="s">
        <v>105</v>
      </c>
      <c r="C162" s="23" t="s">
        <v>313</v>
      </c>
      <c r="D162" s="23" t="s">
        <v>286</v>
      </c>
      <c r="E162" s="23" t="s">
        <v>278</v>
      </c>
      <c r="F162" s="63">
        <v>4802370.13</v>
      </c>
      <c r="G162" s="63">
        <f>1885900+2777400</f>
        <v>4663300</v>
      </c>
      <c r="H162" s="63">
        <f>1961500+2888500</f>
        <v>4850000</v>
      </c>
    </row>
    <row r="163" spans="1:8" ht="22.5">
      <c r="A163" s="37" t="s">
        <v>491</v>
      </c>
      <c r="B163" s="23" t="s">
        <v>106</v>
      </c>
      <c r="C163" s="23"/>
      <c r="D163" s="23"/>
      <c r="E163" s="23"/>
      <c r="F163" s="10">
        <f>F164+F165</f>
        <v>30111700</v>
      </c>
      <c r="G163" s="10">
        <f>G164+G165</f>
        <v>30107700</v>
      </c>
      <c r="H163" s="10">
        <f>H164+H165</f>
        <v>30107700</v>
      </c>
    </row>
    <row r="164" spans="1:8" ht="12.75">
      <c r="A164" s="4" t="s">
        <v>234</v>
      </c>
      <c r="B164" s="23" t="s">
        <v>106</v>
      </c>
      <c r="C164" s="23" t="s">
        <v>296</v>
      </c>
      <c r="D164" s="23" t="s">
        <v>286</v>
      </c>
      <c r="E164" s="23" t="s">
        <v>278</v>
      </c>
      <c r="F164" s="35">
        <v>188000</v>
      </c>
      <c r="G164" s="35">
        <v>117000</v>
      </c>
      <c r="H164" s="35">
        <v>117000</v>
      </c>
    </row>
    <row r="165" spans="1:8" ht="22.5">
      <c r="A165" s="4" t="s">
        <v>212</v>
      </c>
      <c r="B165" s="23" t="s">
        <v>106</v>
      </c>
      <c r="C165" s="23" t="s">
        <v>155</v>
      </c>
      <c r="D165" s="23" t="s">
        <v>286</v>
      </c>
      <c r="E165" s="23" t="s">
        <v>278</v>
      </c>
      <c r="F165" s="35">
        <v>29923700</v>
      </c>
      <c r="G165" s="35">
        <v>29990700</v>
      </c>
      <c r="H165" s="35">
        <v>29990700</v>
      </c>
    </row>
    <row r="166" spans="1:8" ht="22.5">
      <c r="A166" s="4" t="s">
        <v>109</v>
      </c>
      <c r="B166" s="23" t="s">
        <v>107</v>
      </c>
      <c r="C166" s="23"/>
      <c r="D166" s="23"/>
      <c r="E166" s="23"/>
      <c r="F166" s="10">
        <f>F167</f>
        <v>1020000</v>
      </c>
      <c r="G166" s="10">
        <f>G167</f>
        <v>1000000</v>
      </c>
      <c r="H166" s="10">
        <f>H167</f>
        <v>1000000</v>
      </c>
    </row>
    <row r="167" spans="1:8" ht="22.5">
      <c r="A167" s="4" t="s">
        <v>310</v>
      </c>
      <c r="B167" s="23" t="s">
        <v>107</v>
      </c>
      <c r="C167" s="23" t="s">
        <v>313</v>
      </c>
      <c r="D167" s="23" t="s">
        <v>286</v>
      </c>
      <c r="E167" s="23" t="s">
        <v>278</v>
      </c>
      <c r="F167" s="9">
        <v>1020000</v>
      </c>
      <c r="G167" s="9">
        <v>1000000</v>
      </c>
      <c r="H167" s="9">
        <v>1000000</v>
      </c>
    </row>
    <row r="168" spans="1:8" ht="12.75">
      <c r="A168" s="4" t="s">
        <v>324</v>
      </c>
      <c r="B168" s="23" t="s">
        <v>108</v>
      </c>
      <c r="C168" s="23"/>
      <c r="D168" s="23"/>
      <c r="E168" s="23"/>
      <c r="F168" s="10">
        <f>F169</f>
        <v>400000</v>
      </c>
      <c r="G168" s="10">
        <f>G169</f>
        <v>400000</v>
      </c>
      <c r="H168" s="10">
        <f>H169</f>
        <v>400000</v>
      </c>
    </row>
    <row r="169" spans="1:8" ht="22.5">
      <c r="A169" s="4" t="s">
        <v>310</v>
      </c>
      <c r="B169" s="23" t="s">
        <v>108</v>
      </c>
      <c r="C169" s="23" t="s">
        <v>313</v>
      </c>
      <c r="D169" s="23" t="s">
        <v>286</v>
      </c>
      <c r="E169" s="23" t="s">
        <v>278</v>
      </c>
      <c r="F169" s="10">
        <v>400000</v>
      </c>
      <c r="G169" s="10">
        <v>400000</v>
      </c>
      <c r="H169" s="10">
        <v>400000</v>
      </c>
    </row>
    <row r="170" spans="1:8" ht="22.5">
      <c r="A170" s="4" t="s">
        <v>598</v>
      </c>
      <c r="B170" s="34" t="s">
        <v>601</v>
      </c>
      <c r="C170" s="23"/>
      <c r="D170" s="23"/>
      <c r="E170" s="23"/>
      <c r="F170" s="10">
        <f aca="true" t="shared" si="3" ref="F170:H171">F171</f>
        <v>69000</v>
      </c>
      <c r="G170" s="10">
        <f t="shared" si="3"/>
        <v>39000</v>
      </c>
      <c r="H170" s="10">
        <f t="shared" si="3"/>
        <v>39000</v>
      </c>
    </row>
    <row r="171" spans="1:8" ht="33.75">
      <c r="A171" s="4" t="s">
        <v>521</v>
      </c>
      <c r="B171" s="34" t="s">
        <v>597</v>
      </c>
      <c r="C171" s="23"/>
      <c r="D171" s="23"/>
      <c r="E171" s="23"/>
      <c r="F171" s="35">
        <f t="shared" si="3"/>
        <v>69000</v>
      </c>
      <c r="G171" s="35">
        <f t="shared" si="3"/>
        <v>39000</v>
      </c>
      <c r="H171" s="35">
        <f t="shared" si="3"/>
        <v>39000</v>
      </c>
    </row>
    <row r="172" spans="1:8" ht="12.75">
      <c r="A172" s="4" t="s">
        <v>234</v>
      </c>
      <c r="B172" s="34" t="s">
        <v>597</v>
      </c>
      <c r="C172" s="23" t="s">
        <v>296</v>
      </c>
      <c r="D172" s="23" t="s">
        <v>286</v>
      </c>
      <c r="E172" s="23" t="s">
        <v>281</v>
      </c>
      <c r="F172" s="35">
        <v>69000</v>
      </c>
      <c r="G172" s="35">
        <v>39000</v>
      </c>
      <c r="H172" s="35">
        <v>39000</v>
      </c>
    </row>
    <row r="173" spans="1:8" ht="22.5">
      <c r="A173" s="4" t="s">
        <v>589</v>
      </c>
      <c r="B173" s="34" t="s">
        <v>600</v>
      </c>
      <c r="C173" s="23"/>
      <c r="D173" s="23"/>
      <c r="E173" s="23"/>
      <c r="F173" s="35">
        <f>F174</f>
        <v>260000</v>
      </c>
      <c r="G173" s="35">
        <f>G174</f>
        <v>152000</v>
      </c>
      <c r="H173" s="35">
        <f>H174</f>
        <v>152000</v>
      </c>
    </row>
    <row r="174" spans="1:8" ht="33.75">
      <c r="A174" s="64" t="s">
        <v>695</v>
      </c>
      <c r="B174" s="34" t="s">
        <v>599</v>
      </c>
      <c r="C174" s="23"/>
      <c r="D174" s="23"/>
      <c r="E174" s="34"/>
      <c r="F174" s="63">
        <f>F176+F177+F175</f>
        <v>260000</v>
      </c>
      <c r="G174" s="63">
        <f>G176+G177+G175</f>
        <v>152000</v>
      </c>
      <c r="H174" s="63">
        <f>H176+H177+H175</f>
        <v>152000</v>
      </c>
    </row>
    <row r="175" spans="1:8" ht="12.75">
      <c r="A175" s="25" t="s">
        <v>223</v>
      </c>
      <c r="B175" s="34" t="s">
        <v>599</v>
      </c>
      <c r="C175" s="23" t="s">
        <v>293</v>
      </c>
      <c r="D175" s="23" t="s">
        <v>286</v>
      </c>
      <c r="E175" s="34" t="s">
        <v>281</v>
      </c>
      <c r="F175" s="63">
        <v>202950</v>
      </c>
      <c r="G175" s="63">
        <v>0</v>
      </c>
      <c r="H175" s="63">
        <v>0</v>
      </c>
    </row>
    <row r="176" spans="1:8" ht="12.75">
      <c r="A176" s="4" t="s">
        <v>315</v>
      </c>
      <c r="B176" s="34" t="s">
        <v>599</v>
      </c>
      <c r="C176" s="23" t="s">
        <v>314</v>
      </c>
      <c r="D176" s="23" t="s">
        <v>286</v>
      </c>
      <c r="E176" s="34" t="s">
        <v>281</v>
      </c>
      <c r="F176" s="63">
        <v>13150</v>
      </c>
      <c r="G176" s="63">
        <v>152000</v>
      </c>
      <c r="H176" s="63">
        <v>152000</v>
      </c>
    </row>
    <row r="177" spans="1:8" ht="12.75">
      <c r="A177" s="4" t="s">
        <v>234</v>
      </c>
      <c r="B177" s="34" t="s">
        <v>599</v>
      </c>
      <c r="C177" s="23" t="s">
        <v>296</v>
      </c>
      <c r="D177" s="23" t="s">
        <v>286</v>
      </c>
      <c r="E177" s="34" t="s">
        <v>281</v>
      </c>
      <c r="F177" s="63">
        <v>43900</v>
      </c>
      <c r="G177" s="63">
        <v>0</v>
      </c>
      <c r="H177" s="63">
        <v>0</v>
      </c>
    </row>
    <row r="178" spans="1:8" ht="12.75">
      <c r="A178" s="4" t="s">
        <v>602</v>
      </c>
      <c r="B178" s="34" t="s">
        <v>604</v>
      </c>
      <c r="C178" s="23"/>
      <c r="D178" s="23"/>
      <c r="E178" s="34"/>
      <c r="F178" s="63">
        <f aca="true" t="shared" si="4" ref="F178:H179">F179</f>
        <v>615100</v>
      </c>
      <c r="G178" s="63">
        <f t="shared" si="4"/>
        <v>0</v>
      </c>
      <c r="H178" s="63">
        <f t="shared" si="4"/>
        <v>0</v>
      </c>
    </row>
    <row r="179" spans="1:8" ht="33.75">
      <c r="A179" s="79" t="s">
        <v>603</v>
      </c>
      <c r="B179" s="34" t="s">
        <v>605</v>
      </c>
      <c r="C179" s="23"/>
      <c r="D179" s="23"/>
      <c r="E179" s="34"/>
      <c r="F179" s="63">
        <f t="shared" si="4"/>
        <v>615100</v>
      </c>
      <c r="G179" s="63">
        <f t="shared" si="4"/>
        <v>0</v>
      </c>
      <c r="H179" s="63">
        <f t="shared" si="4"/>
        <v>0</v>
      </c>
    </row>
    <row r="180" spans="1:8" ht="12.75">
      <c r="A180" s="4" t="s">
        <v>315</v>
      </c>
      <c r="B180" s="34" t="s">
        <v>605</v>
      </c>
      <c r="C180" s="23" t="s">
        <v>314</v>
      </c>
      <c r="D180" s="23" t="s">
        <v>286</v>
      </c>
      <c r="E180" s="34" t="s">
        <v>281</v>
      </c>
      <c r="F180" s="63">
        <v>615100</v>
      </c>
      <c r="G180" s="63">
        <v>0</v>
      </c>
      <c r="H180" s="63">
        <v>0</v>
      </c>
    </row>
    <row r="181" spans="1:8" ht="12.75">
      <c r="A181" s="4" t="s">
        <v>606</v>
      </c>
      <c r="B181" s="34" t="s">
        <v>608</v>
      </c>
      <c r="C181" s="63"/>
      <c r="D181" s="63"/>
      <c r="E181" s="63"/>
      <c r="F181" s="63">
        <f aca="true" t="shared" si="5" ref="F181:H182">F182</f>
        <v>276850</v>
      </c>
      <c r="G181" s="63">
        <f t="shared" si="5"/>
        <v>0</v>
      </c>
      <c r="H181" s="63">
        <f t="shared" si="5"/>
        <v>0</v>
      </c>
    </row>
    <row r="182" spans="1:8" ht="22.5">
      <c r="A182" s="66" t="s">
        <v>607</v>
      </c>
      <c r="B182" s="65" t="s">
        <v>609</v>
      </c>
      <c r="C182" s="63"/>
      <c r="D182" s="63"/>
      <c r="E182" s="63"/>
      <c r="F182" s="63">
        <f t="shared" si="5"/>
        <v>276850</v>
      </c>
      <c r="G182" s="63">
        <f t="shared" si="5"/>
        <v>0</v>
      </c>
      <c r="H182" s="63">
        <f t="shared" si="5"/>
        <v>0</v>
      </c>
    </row>
    <row r="183" spans="1:8" ht="12.75">
      <c r="A183" s="4" t="s">
        <v>315</v>
      </c>
      <c r="B183" s="65" t="s">
        <v>609</v>
      </c>
      <c r="C183" s="23" t="s">
        <v>314</v>
      </c>
      <c r="D183" s="23" t="s">
        <v>286</v>
      </c>
      <c r="E183" s="34" t="s">
        <v>281</v>
      </c>
      <c r="F183" s="63">
        <v>276850</v>
      </c>
      <c r="G183" s="63">
        <v>0</v>
      </c>
      <c r="H183" s="63">
        <v>0</v>
      </c>
    </row>
    <row r="184" spans="1:8" ht="12.75">
      <c r="A184" s="6" t="s">
        <v>442</v>
      </c>
      <c r="B184" s="34" t="s">
        <v>72</v>
      </c>
      <c r="C184" s="23"/>
      <c r="D184" s="23"/>
      <c r="E184" s="23"/>
      <c r="F184" s="20">
        <f>F185</f>
        <v>4797200</v>
      </c>
      <c r="G184" s="20">
        <f>G185</f>
        <v>5497200</v>
      </c>
      <c r="H184" s="20">
        <f>H185</f>
        <v>5497200</v>
      </c>
    </row>
    <row r="185" spans="1:8" ht="33.75">
      <c r="A185" s="25" t="s">
        <v>693</v>
      </c>
      <c r="B185" s="34" t="s">
        <v>91</v>
      </c>
      <c r="C185" s="23"/>
      <c r="D185" s="23"/>
      <c r="E185" s="23"/>
      <c r="F185" s="10">
        <f>F186+F187</f>
        <v>4797200</v>
      </c>
      <c r="G185" s="10">
        <f>G186+G187</f>
        <v>5497200</v>
      </c>
      <c r="H185" s="10">
        <f>H186+H187</f>
        <v>5497200</v>
      </c>
    </row>
    <row r="186" spans="1:8" ht="12.75">
      <c r="A186" s="4" t="s">
        <v>234</v>
      </c>
      <c r="B186" s="34" t="s">
        <v>91</v>
      </c>
      <c r="C186" s="23" t="s">
        <v>296</v>
      </c>
      <c r="D186" s="23" t="s">
        <v>286</v>
      </c>
      <c r="E186" s="23" t="s">
        <v>278</v>
      </c>
      <c r="F186" s="35">
        <v>84000</v>
      </c>
      <c r="G186" s="35">
        <v>83000</v>
      </c>
      <c r="H186" s="35">
        <v>83000</v>
      </c>
    </row>
    <row r="187" spans="1:8" ht="22.5">
      <c r="A187" s="4" t="s">
        <v>310</v>
      </c>
      <c r="B187" s="34" t="s">
        <v>91</v>
      </c>
      <c r="C187" s="23" t="s">
        <v>313</v>
      </c>
      <c r="D187" s="23" t="s">
        <v>286</v>
      </c>
      <c r="E187" s="23" t="s">
        <v>278</v>
      </c>
      <c r="F187" s="35">
        <v>4713200</v>
      </c>
      <c r="G187" s="35">
        <v>5414200</v>
      </c>
      <c r="H187" s="35">
        <v>5414200</v>
      </c>
    </row>
    <row r="188" spans="1:8" ht="22.5">
      <c r="A188" s="4" t="s">
        <v>242</v>
      </c>
      <c r="B188" s="23" t="s">
        <v>243</v>
      </c>
      <c r="C188" s="23"/>
      <c r="D188" s="23"/>
      <c r="E188" s="23"/>
      <c r="F188" s="10">
        <f>F189+F196+F207+F199+F202</f>
        <v>67783090</v>
      </c>
      <c r="G188" s="10">
        <f>G189+G196+G207+G199+G202</f>
        <v>67478300</v>
      </c>
      <c r="H188" s="10">
        <f>H189+H196+H207+H199+H202</f>
        <v>67495800</v>
      </c>
    </row>
    <row r="189" spans="1:8" ht="12.75">
      <c r="A189" s="6" t="s">
        <v>238</v>
      </c>
      <c r="B189" s="23" t="s">
        <v>113</v>
      </c>
      <c r="C189" s="23"/>
      <c r="D189" s="23"/>
      <c r="E189" s="23"/>
      <c r="F189" s="10">
        <f>F190+F191+F194+F195+F192+F193</f>
        <v>12538120</v>
      </c>
      <c r="G189" s="10">
        <f>G190+G191+G194+G195+G192+G193</f>
        <v>12348800</v>
      </c>
      <c r="H189" s="10">
        <f>H190+H191+H194+H195+H192+H193</f>
        <v>12348800</v>
      </c>
    </row>
    <row r="190" spans="1:8" ht="12.75">
      <c r="A190" s="25" t="s">
        <v>223</v>
      </c>
      <c r="B190" s="23" t="s">
        <v>113</v>
      </c>
      <c r="C190" s="23" t="s">
        <v>293</v>
      </c>
      <c r="D190" s="23" t="s">
        <v>286</v>
      </c>
      <c r="E190" s="23" t="s">
        <v>281</v>
      </c>
      <c r="F190" s="10">
        <v>9259000</v>
      </c>
      <c r="G190" s="10">
        <v>9259000</v>
      </c>
      <c r="H190" s="10">
        <v>9259000</v>
      </c>
    </row>
    <row r="191" spans="1:8" ht="22.5">
      <c r="A191" s="25" t="s">
        <v>224</v>
      </c>
      <c r="B191" s="23" t="s">
        <v>113</v>
      </c>
      <c r="C191" s="23" t="s">
        <v>222</v>
      </c>
      <c r="D191" s="23" t="s">
        <v>286</v>
      </c>
      <c r="E191" s="23" t="s">
        <v>281</v>
      </c>
      <c r="F191" s="10">
        <v>2796200</v>
      </c>
      <c r="G191" s="10">
        <v>2796200</v>
      </c>
      <c r="H191" s="10">
        <v>2796200</v>
      </c>
    </row>
    <row r="192" spans="1:8" ht="12.75">
      <c r="A192" s="4" t="s">
        <v>315</v>
      </c>
      <c r="B192" s="23" t="s">
        <v>113</v>
      </c>
      <c r="C192" s="23" t="s">
        <v>314</v>
      </c>
      <c r="D192" s="23" t="s">
        <v>286</v>
      </c>
      <c r="E192" s="23" t="s">
        <v>281</v>
      </c>
      <c r="F192" s="10">
        <v>137200</v>
      </c>
      <c r="G192" s="10">
        <v>0</v>
      </c>
      <c r="H192" s="10">
        <v>0</v>
      </c>
    </row>
    <row r="193" spans="1:8" ht="12.75">
      <c r="A193" s="4" t="s">
        <v>234</v>
      </c>
      <c r="B193" s="23" t="s">
        <v>113</v>
      </c>
      <c r="C193" s="23" t="s">
        <v>296</v>
      </c>
      <c r="D193" s="23" t="s">
        <v>286</v>
      </c>
      <c r="E193" s="23" t="s">
        <v>281</v>
      </c>
      <c r="F193" s="10">
        <v>70600</v>
      </c>
      <c r="G193" s="10">
        <v>0</v>
      </c>
      <c r="H193" s="10">
        <v>0</v>
      </c>
    </row>
    <row r="194" spans="1:8" ht="12.75">
      <c r="A194" s="4" t="s">
        <v>300</v>
      </c>
      <c r="B194" s="23" t="s">
        <v>113</v>
      </c>
      <c r="C194" s="23" t="s">
        <v>297</v>
      </c>
      <c r="D194" s="23" t="s">
        <v>286</v>
      </c>
      <c r="E194" s="23" t="s">
        <v>281</v>
      </c>
      <c r="F194" s="10">
        <v>273220</v>
      </c>
      <c r="G194" s="10">
        <v>291700</v>
      </c>
      <c r="H194" s="10">
        <v>291700</v>
      </c>
    </row>
    <row r="195" spans="1:8" ht="12.75">
      <c r="A195" s="6" t="s">
        <v>263</v>
      </c>
      <c r="B195" s="23" t="s">
        <v>113</v>
      </c>
      <c r="C195" s="23" t="s">
        <v>299</v>
      </c>
      <c r="D195" s="23" t="s">
        <v>286</v>
      </c>
      <c r="E195" s="23" t="s">
        <v>281</v>
      </c>
      <c r="F195" s="10">
        <v>1900</v>
      </c>
      <c r="G195" s="10">
        <v>1900</v>
      </c>
      <c r="H195" s="10">
        <v>1900</v>
      </c>
    </row>
    <row r="196" spans="1:8" ht="22.5">
      <c r="A196" s="6" t="s">
        <v>398</v>
      </c>
      <c r="B196" s="34" t="s">
        <v>90</v>
      </c>
      <c r="C196" s="23"/>
      <c r="D196" s="23"/>
      <c r="E196" s="23"/>
      <c r="F196" s="10">
        <f>F197+F198</f>
        <v>33219370</v>
      </c>
      <c r="G196" s="10">
        <f>G197+G198</f>
        <v>33172900</v>
      </c>
      <c r="H196" s="10">
        <f>H197+H198</f>
        <v>33190400</v>
      </c>
    </row>
    <row r="197" spans="1:8" ht="22.5">
      <c r="A197" s="4" t="s">
        <v>307</v>
      </c>
      <c r="B197" s="34" t="s">
        <v>90</v>
      </c>
      <c r="C197" s="23" t="s">
        <v>305</v>
      </c>
      <c r="D197" s="23" t="s">
        <v>286</v>
      </c>
      <c r="E197" s="23" t="s">
        <v>276</v>
      </c>
      <c r="F197" s="63">
        <v>33019370</v>
      </c>
      <c r="G197" s="63">
        <f>29907600+3065300</f>
        <v>32972900</v>
      </c>
      <c r="H197" s="63">
        <f>29925100+3065300</f>
        <v>32990400</v>
      </c>
    </row>
    <row r="198" spans="1:8" ht="12.75">
      <c r="A198" s="6" t="s">
        <v>214</v>
      </c>
      <c r="B198" s="34" t="s">
        <v>90</v>
      </c>
      <c r="C198" s="23" t="s">
        <v>306</v>
      </c>
      <c r="D198" s="23" t="s">
        <v>286</v>
      </c>
      <c r="E198" s="23" t="s">
        <v>276</v>
      </c>
      <c r="F198" s="63">
        <v>200000</v>
      </c>
      <c r="G198" s="63">
        <v>200000</v>
      </c>
      <c r="H198" s="63">
        <v>200000</v>
      </c>
    </row>
    <row r="199" spans="1:8" ht="12.75">
      <c r="A199" s="28" t="s">
        <v>403</v>
      </c>
      <c r="B199" s="34" t="s">
        <v>111</v>
      </c>
      <c r="C199" s="22"/>
      <c r="D199" s="22"/>
      <c r="E199" s="22"/>
      <c r="F199" s="20">
        <f>F200+F201</f>
        <v>3893900</v>
      </c>
      <c r="G199" s="20">
        <f>G200+G201</f>
        <v>3893900</v>
      </c>
      <c r="H199" s="20">
        <f>H200+H201</f>
        <v>3893900</v>
      </c>
    </row>
    <row r="200" spans="1:8" ht="12.75">
      <c r="A200" s="25" t="s">
        <v>223</v>
      </c>
      <c r="B200" s="34" t="s">
        <v>111</v>
      </c>
      <c r="C200" s="23" t="s">
        <v>293</v>
      </c>
      <c r="D200" s="23" t="s">
        <v>286</v>
      </c>
      <c r="E200" s="23" t="s">
        <v>281</v>
      </c>
      <c r="F200" s="63">
        <v>2990700</v>
      </c>
      <c r="G200" s="63">
        <v>2990700</v>
      </c>
      <c r="H200" s="63">
        <v>2990700</v>
      </c>
    </row>
    <row r="201" spans="1:8" ht="22.5">
      <c r="A201" s="25" t="s">
        <v>224</v>
      </c>
      <c r="B201" s="34" t="s">
        <v>111</v>
      </c>
      <c r="C201" s="23" t="s">
        <v>222</v>
      </c>
      <c r="D201" s="23" t="s">
        <v>286</v>
      </c>
      <c r="E201" s="23" t="s">
        <v>281</v>
      </c>
      <c r="F201" s="63">
        <v>903200</v>
      </c>
      <c r="G201" s="63">
        <v>903200</v>
      </c>
      <c r="H201" s="63">
        <v>903200</v>
      </c>
    </row>
    <row r="202" spans="1:8" ht="12.75">
      <c r="A202" s="25" t="s">
        <v>311</v>
      </c>
      <c r="B202" s="34" t="s">
        <v>112</v>
      </c>
      <c r="C202" s="22"/>
      <c r="D202" s="22"/>
      <c r="E202" s="22"/>
      <c r="F202" s="20">
        <f>F203+F204+F205+F206</f>
        <v>4856200</v>
      </c>
      <c r="G202" s="20">
        <f>G203+G204+G205+G206</f>
        <v>4787200</v>
      </c>
      <c r="H202" s="20">
        <f>H203+H204+H205+H206</f>
        <v>4787200</v>
      </c>
    </row>
    <row r="203" spans="1:8" ht="12.75">
      <c r="A203" s="25" t="s">
        <v>223</v>
      </c>
      <c r="B203" s="34" t="s">
        <v>112</v>
      </c>
      <c r="C203" s="23" t="s">
        <v>293</v>
      </c>
      <c r="D203" s="23" t="s">
        <v>286</v>
      </c>
      <c r="E203" s="23" t="s">
        <v>281</v>
      </c>
      <c r="F203" s="63">
        <v>3729800</v>
      </c>
      <c r="G203" s="63">
        <v>3676800</v>
      </c>
      <c r="H203" s="63">
        <v>3676800</v>
      </c>
    </row>
    <row r="204" spans="1:8" ht="22.5">
      <c r="A204" s="25" t="s">
        <v>224</v>
      </c>
      <c r="B204" s="34" t="s">
        <v>112</v>
      </c>
      <c r="C204" s="23" t="s">
        <v>222</v>
      </c>
      <c r="D204" s="23" t="s">
        <v>286</v>
      </c>
      <c r="E204" s="23" t="s">
        <v>281</v>
      </c>
      <c r="F204" s="63">
        <v>1124512.46</v>
      </c>
      <c r="G204" s="63">
        <v>1110400</v>
      </c>
      <c r="H204" s="63">
        <v>1110400</v>
      </c>
    </row>
    <row r="205" spans="1:8" ht="12.75">
      <c r="A205" s="4" t="s">
        <v>234</v>
      </c>
      <c r="B205" s="34" t="s">
        <v>112</v>
      </c>
      <c r="C205" s="23" t="s">
        <v>296</v>
      </c>
      <c r="D205" s="23" t="s">
        <v>286</v>
      </c>
      <c r="E205" s="23" t="s">
        <v>281</v>
      </c>
      <c r="F205" s="63">
        <v>24.45</v>
      </c>
      <c r="G205" s="63">
        <v>0</v>
      </c>
      <c r="H205" s="63">
        <v>0</v>
      </c>
    </row>
    <row r="206" spans="1:8" ht="12.75">
      <c r="A206" s="4" t="s">
        <v>328</v>
      </c>
      <c r="B206" s="34" t="s">
        <v>112</v>
      </c>
      <c r="C206" s="23" t="s">
        <v>327</v>
      </c>
      <c r="D206" s="23" t="s">
        <v>286</v>
      </c>
      <c r="E206" s="23" t="s">
        <v>281</v>
      </c>
      <c r="F206" s="63">
        <v>1863.09</v>
      </c>
      <c r="G206" s="63">
        <v>0</v>
      </c>
      <c r="H206" s="63">
        <v>0</v>
      </c>
    </row>
    <row r="207" spans="1:8" ht="22.5">
      <c r="A207" s="26" t="s">
        <v>402</v>
      </c>
      <c r="B207" s="23" t="s">
        <v>373</v>
      </c>
      <c r="C207" s="22"/>
      <c r="D207" s="22"/>
      <c r="E207" s="22"/>
      <c r="F207" s="20">
        <f>F208+F209+F210+F211+F212+F213</f>
        <v>13275500</v>
      </c>
      <c r="G207" s="20">
        <f>G208+G209+G210+G211+G212+G213</f>
        <v>13275500</v>
      </c>
      <c r="H207" s="20">
        <f>H208+H209+H210+H211+H212+H213</f>
        <v>13275500</v>
      </c>
    </row>
    <row r="208" spans="1:8" ht="12.75">
      <c r="A208" s="25" t="s">
        <v>223</v>
      </c>
      <c r="B208" s="23" t="s">
        <v>373</v>
      </c>
      <c r="C208" s="23" t="s">
        <v>293</v>
      </c>
      <c r="D208" s="23" t="s">
        <v>286</v>
      </c>
      <c r="E208" s="23" t="s">
        <v>281</v>
      </c>
      <c r="F208" s="62">
        <f>8126000+249078.34</f>
        <v>8375078.34</v>
      </c>
      <c r="G208" s="62">
        <f>8126000+249078.34</f>
        <v>8375078.34</v>
      </c>
      <c r="H208" s="62">
        <f>8126000+249078.34</f>
        <v>8375078.34</v>
      </c>
    </row>
    <row r="209" spans="1:8" ht="22.5">
      <c r="A209" s="25" t="s">
        <v>224</v>
      </c>
      <c r="B209" s="23" t="s">
        <v>373</v>
      </c>
      <c r="C209" s="23" t="s">
        <v>222</v>
      </c>
      <c r="D209" s="23" t="s">
        <v>286</v>
      </c>
      <c r="E209" s="23" t="s">
        <v>281</v>
      </c>
      <c r="F209" s="62">
        <f>2454100+75221.66</f>
        <v>2529321.66</v>
      </c>
      <c r="G209" s="62">
        <f>2454100+75221.66</f>
        <v>2529321.66</v>
      </c>
      <c r="H209" s="62">
        <f>2454100+75221.66</f>
        <v>2529321.66</v>
      </c>
    </row>
    <row r="210" spans="1:8" ht="12.75">
      <c r="A210" s="4" t="s">
        <v>315</v>
      </c>
      <c r="B210" s="23" t="s">
        <v>373</v>
      </c>
      <c r="C210" s="23" t="s">
        <v>314</v>
      </c>
      <c r="D210" s="23" t="s">
        <v>286</v>
      </c>
      <c r="E210" s="23" t="s">
        <v>281</v>
      </c>
      <c r="F210" s="62">
        <v>1053995.3</v>
      </c>
      <c r="G210" s="62">
        <v>600000</v>
      </c>
      <c r="H210" s="62">
        <v>600000</v>
      </c>
    </row>
    <row r="211" spans="1:8" ht="12.75">
      <c r="A211" s="4" t="s">
        <v>234</v>
      </c>
      <c r="B211" s="23" t="s">
        <v>373</v>
      </c>
      <c r="C211" s="23" t="s">
        <v>296</v>
      </c>
      <c r="D211" s="23" t="s">
        <v>286</v>
      </c>
      <c r="E211" s="23" t="s">
        <v>281</v>
      </c>
      <c r="F211" s="62">
        <v>753024.45</v>
      </c>
      <c r="G211" s="62">
        <v>1326100</v>
      </c>
      <c r="H211" s="62">
        <v>1326100</v>
      </c>
    </row>
    <row r="212" spans="1:8" ht="12.75">
      <c r="A212" s="4" t="s">
        <v>328</v>
      </c>
      <c r="B212" s="23" t="s">
        <v>373</v>
      </c>
      <c r="C212" s="23" t="s">
        <v>327</v>
      </c>
      <c r="D212" s="23" t="s">
        <v>286</v>
      </c>
      <c r="E212" s="23" t="s">
        <v>281</v>
      </c>
      <c r="F212" s="62">
        <v>554080.25</v>
      </c>
      <c r="G212" s="62">
        <v>435000</v>
      </c>
      <c r="H212" s="62">
        <v>435000</v>
      </c>
    </row>
    <row r="213" spans="1:8" ht="12.75">
      <c r="A213" s="4" t="s">
        <v>300</v>
      </c>
      <c r="B213" s="23" t="s">
        <v>373</v>
      </c>
      <c r="C213" s="23" t="s">
        <v>297</v>
      </c>
      <c r="D213" s="23" t="s">
        <v>286</v>
      </c>
      <c r="E213" s="23" t="s">
        <v>281</v>
      </c>
      <c r="F213" s="62">
        <v>10000</v>
      </c>
      <c r="G213" s="62">
        <v>10000</v>
      </c>
      <c r="H213" s="62">
        <v>10000</v>
      </c>
    </row>
    <row r="214" spans="1:8" ht="22.5">
      <c r="A214" s="24" t="s">
        <v>239</v>
      </c>
      <c r="B214" s="21" t="s">
        <v>240</v>
      </c>
      <c r="C214" s="22"/>
      <c r="D214" s="22"/>
      <c r="E214" s="22"/>
      <c r="F214" s="20">
        <f>F215+F219+F217+F222</f>
        <v>335000</v>
      </c>
      <c r="G214" s="20">
        <f>G215+G219+G217+G222</f>
        <v>335000</v>
      </c>
      <c r="H214" s="20">
        <f>H215+H219+H217+H222</f>
        <v>635000</v>
      </c>
    </row>
    <row r="215" spans="1:8" ht="22.5">
      <c r="A215" s="26" t="s">
        <v>474</v>
      </c>
      <c r="B215" s="23" t="s">
        <v>473</v>
      </c>
      <c r="C215" s="23"/>
      <c r="D215" s="22"/>
      <c r="E215" s="22"/>
      <c r="F215" s="20">
        <f>F216</f>
        <v>0</v>
      </c>
      <c r="G215" s="20">
        <f>G216</f>
        <v>0</v>
      </c>
      <c r="H215" s="20">
        <f>H216</f>
        <v>300000</v>
      </c>
    </row>
    <row r="216" spans="1:8" ht="12.75">
      <c r="A216" s="26" t="s">
        <v>214</v>
      </c>
      <c r="B216" s="23" t="s">
        <v>473</v>
      </c>
      <c r="C216" s="23" t="s">
        <v>306</v>
      </c>
      <c r="D216" s="22" t="s">
        <v>286</v>
      </c>
      <c r="E216" s="22" t="s">
        <v>281</v>
      </c>
      <c r="F216" s="10">
        <v>0</v>
      </c>
      <c r="G216" s="10">
        <v>0</v>
      </c>
      <c r="H216" s="10">
        <v>300000</v>
      </c>
    </row>
    <row r="217" spans="1:8" ht="22.5">
      <c r="A217" s="6" t="s">
        <v>246</v>
      </c>
      <c r="B217" s="23" t="s">
        <v>114</v>
      </c>
      <c r="C217" s="22"/>
      <c r="D217" s="22"/>
      <c r="E217" s="22"/>
      <c r="F217" s="20">
        <f>F218</f>
        <v>185000</v>
      </c>
      <c r="G217" s="20">
        <f>G218</f>
        <v>185000</v>
      </c>
      <c r="H217" s="20">
        <f>H218</f>
        <v>185000</v>
      </c>
    </row>
    <row r="218" spans="1:8" ht="12.75">
      <c r="A218" s="6" t="s">
        <v>214</v>
      </c>
      <c r="B218" s="23" t="s">
        <v>114</v>
      </c>
      <c r="C218" s="22" t="s">
        <v>306</v>
      </c>
      <c r="D218" s="23" t="s">
        <v>286</v>
      </c>
      <c r="E218" s="23" t="s">
        <v>281</v>
      </c>
      <c r="F218" s="10">
        <v>185000</v>
      </c>
      <c r="G218" s="10">
        <v>185000</v>
      </c>
      <c r="H218" s="10">
        <v>185000</v>
      </c>
    </row>
    <row r="219" spans="1:8" ht="12.75">
      <c r="A219" s="33" t="s">
        <v>196</v>
      </c>
      <c r="B219" s="23" t="s">
        <v>374</v>
      </c>
      <c r="C219" s="22"/>
      <c r="D219" s="22"/>
      <c r="E219" s="22"/>
      <c r="F219" s="20">
        <f>F220+F221</f>
        <v>120000</v>
      </c>
      <c r="G219" s="20">
        <f>G220+G221</f>
        <v>120000</v>
      </c>
      <c r="H219" s="20">
        <f>H220+H221</f>
        <v>120000</v>
      </c>
    </row>
    <row r="220" spans="1:8" ht="12.75">
      <c r="A220" s="4" t="s">
        <v>234</v>
      </c>
      <c r="B220" s="23" t="s">
        <v>374</v>
      </c>
      <c r="C220" s="22" t="s">
        <v>296</v>
      </c>
      <c r="D220" s="23" t="s">
        <v>275</v>
      </c>
      <c r="E220" s="23" t="s">
        <v>290</v>
      </c>
      <c r="F220" s="10">
        <v>20000</v>
      </c>
      <c r="G220" s="10">
        <v>20000</v>
      </c>
      <c r="H220" s="10">
        <v>20000</v>
      </c>
    </row>
    <row r="221" spans="1:8" ht="12.75">
      <c r="A221" s="4" t="s">
        <v>234</v>
      </c>
      <c r="B221" s="23" t="s">
        <v>374</v>
      </c>
      <c r="C221" s="23" t="s">
        <v>296</v>
      </c>
      <c r="D221" s="23" t="s">
        <v>284</v>
      </c>
      <c r="E221" s="23" t="s">
        <v>285</v>
      </c>
      <c r="F221" s="10">
        <v>100000</v>
      </c>
      <c r="G221" s="10">
        <v>100000</v>
      </c>
      <c r="H221" s="10">
        <v>100000</v>
      </c>
    </row>
    <row r="222" spans="1:8" ht="22.5">
      <c r="A222" s="26" t="s">
        <v>421</v>
      </c>
      <c r="B222" s="23" t="s">
        <v>359</v>
      </c>
      <c r="C222" s="22"/>
      <c r="D222" s="22"/>
      <c r="E222" s="22"/>
      <c r="F222" s="20">
        <f>F223</f>
        <v>30000</v>
      </c>
      <c r="G222" s="20">
        <f>G223</f>
        <v>30000</v>
      </c>
      <c r="H222" s="20">
        <f>H223</f>
        <v>30000</v>
      </c>
    </row>
    <row r="223" spans="1:8" ht="12.75">
      <c r="A223" s="4" t="s">
        <v>234</v>
      </c>
      <c r="B223" s="23" t="s">
        <v>359</v>
      </c>
      <c r="C223" s="22" t="s">
        <v>296</v>
      </c>
      <c r="D223" s="22" t="s">
        <v>283</v>
      </c>
      <c r="E223" s="22" t="s">
        <v>275</v>
      </c>
      <c r="F223" s="10">
        <v>30000</v>
      </c>
      <c r="G223" s="10">
        <v>30000</v>
      </c>
      <c r="H223" s="10">
        <v>30000</v>
      </c>
    </row>
    <row r="224" spans="1:8" ht="22.5">
      <c r="A224" s="33" t="s">
        <v>563</v>
      </c>
      <c r="B224" s="21" t="s">
        <v>189</v>
      </c>
      <c r="C224" s="22"/>
      <c r="D224" s="22"/>
      <c r="E224" s="22"/>
      <c r="F224" s="20">
        <f>F225+F228</f>
        <v>33219577.310000002</v>
      </c>
      <c r="G224" s="20">
        <f>G225+G228</f>
        <v>35760187.6</v>
      </c>
      <c r="H224" s="20">
        <f>H225+H228</f>
        <v>0</v>
      </c>
    </row>
    <row r="225" spans="1:8" ht="12.75">
      <c r="A225" s="30" t="s">
        <v>70</v>
      </c>
      <c r="B225" s="21" t="s">
        <v>333</v>
      </c>
      <c r="C225" s="22"/>
      <c r="D225" s="23"/>
      <c r="E225" s="23"/>
      <c r="F225" s="20">
        <f aca="true" t="shared" si="6" ref="F225:H226">F226</f>
        <v>31831157.89</v>
      </c>
      <c r="G225" s="20">
        <f t="shared" si="6"/>
        <v>35186210.53</v>
      </c>
      <c r="H225" s="20">
        <f t="shared" si="6"/>
        <v>0</v>
      </c>
    </row>
    <row r="226" spans="1:8" ht="12.75">
      <c r="A226" s="33" t="s">
        <v>334</v>
      </c>
      <c r="B226" s="21" t="s">
        <v>121</v>
      </c>
      <c r="C226" s="22"/>
      <c r="D226" s="23"/>
      <c r="E226" s="23"/>
      <c r="F226" s="20">
        <f t="shared" si="6"/>
        <v>31831157.89</v>
      </c>
      <c r="G226" s="20">
        <f t="shared" si="6"/>
        <v>35186210.53</v>
      </c>
      <c r="H226" s="20">
        <f t="shared" si="6"/>
        <v>0</v>
      </c>
    </row>
    <row r="227" spans="1:8" ht="12.75">
      <c r="A227" s="4" t="s">
        <v>234</v>
      </c>
      <c r="B227" s="21" t="s">
        <v>121</v>
      </c>
      <c r="C227" s="22" t="s">
        <v>296</v>
      </c>
      <c r="D227" s="23" t="s">
        <v>280</v>
      </c>
      <c r="E227" s="23" t="s">
        <v>278</v>
      </c>
      <c r="F227" s="10">
        <v>31831157.89</v>
      </c>
      <c r="G227" s="10">
        <v>35186210.53</v>
      </c>
      <c r="H227" s="10">
        <v>0</v>
      </c>
    </row>
    <row r="228" spans="1:8" ht="12.75">
      <c r="A228" s="33" t="s">
        <v>334</v>
      </c>
      <c r="B228" s="23" t="s">
        <v>405</v>
      </c>
      <c r="C228" s="22"/>
      <c r="D228" s="22"/>
      <c r="E228" s="22"/>
      <c r="F228" s="20">
        <f>F229</f>
        <v>1388419.42</v>
      </c>
      <c r="G228" s="20">
        <f>G229</f>
        <v>573977.07</v>
      </c>
      <c r="H228" s="20">
        <f>H229</f>
        <v>0</v>
      </c>
    </row>
    <row r="229" spans="1:8" ht="12.75">
      <c r="A229" s="4" t="s">
        <v>234</v>
      </c>
      <c r="B229" s="23" t="s">
        <v>405</v>
      </c>
      <c r="C229" s="22" t="s">
        <v>296</v>
      </c>
      <c r="D229" s="22" t="s">
        <v>280</v>
      </c>
      <c r="E229" s="22" t="s">
        <v>278</v>
      </c>
      <c r="F229" s="10">
        <v>1388419.42</v>
      </c>
      <c r="G229" s="10">
        <v>573977.07</v>
      </c>
      <c r="H229" s="10">
        <v>0</v>
      </c>
    </row>
    <row r="230" spans="1:9" ht="24">
      <c r="A230" s="3" t="s">
        <v>335</v>
      </c>
      <c r="B230" s="21" t="s">
        <v>177</v>
      </c>
      <c r="C230" s="22"/>
      <c r="D230" s="22"/>
      <c r="E230" s="22"/>
      <c r="F230" s="20">
        <f>F231+F240+F262+F285+F292+F333+F348</f>
        <v>2539133455.21</v>
      </c>
      <c r="G230" s="20">
        <f>G231+G240+G262+G285+G292+G333+G348</f>
        <v>1144519534.99</v>
      </c>
      <c r="H230" s="20">
        <f>H231+H240+H262+H285+H292+H333+H348</f>
        <v>1140918792.52</v>
      </c>
      <c r="I230" s="76"/>
    </row>
    <row r="231" spans="1:8" ht="22.5">
      <c r="A231" s="24" t="s">
        <v>201</v>
      </c>
      <c r="B231" s="21" t="s">
        <v>195</v>
      </c>
      <c r="C231" s="22"/>
      <c r="D231" s="22"/>
      <c r="E231" s="22"/>
      <c r="F231" s="20">
        <f>F232+F237+F235</f>
        <v>684415</v>
      </c>
      <c r="G231" s="20">
        <f>G232+G237+G235</f>
        <v>400000</v>
      </c>
      <c r="H231" s="20">
        <f>H232+H237+H235</f>
        <v>400000</v>
      </c>
    </row>
    <row r="232" spans="1:8" ht="12.75">
      <c r="A232" s="38" t="s">
        <v>196</v>
      </c>
      <c r="B232" s="23" t="s">
        <v>79</v>
      </c>
      <c r="C232" s="22"/>
      <c r="D232" s="22"/>
      <c r="E232" s="22"/>
      <c r="F232" s="20">
        <f>F233+F234</f>
        <v>400000</v>
      </c>
      <c r="G232" s="20">
        <f>G233+G234</f>
        <v>400000</v>
      </c>
      <c r="H232" s="20">
        <f>H233+H234</f>
        <v>400000</v>
      </c>
    </row>
    <row r="233" spans="1:8" ht="12.75">
      <c r="A233" s="38" t="s">
        <v>234</v>
      </c>
      <c r="B233" s="23" t="s">
        <v>79</v>
      </c>
      <c r="C233" s="23" t="s">
        <v>296</v>
      </c>
      <c r="D233" s="23" t="s">
        <v>284</v>
      </c>
      <c r="E233" s="23" t="s">
        <v>285</v>
      </c>
      <c r="F233" s="10">
        <v>182760</v>
      </c>
      <c r="G233" s="10">
        <v>200000</v>
      </c>
      <c r="H233" s="10">
        <v>200000</v>
      </c>
    </row>
    <row r="234" spans="1:8" ht="22.5">
      <c r="A234" s="8" t="s">
        <v>212</v>
      </c>
      <c r="B234" s="23" t="s">
        <v>79</v>
      </c>
      <c r="C234" s="23" t="s">
        <v>155</v>
      </c>
      <c r="D234" s="23" t="s">
        <v>284</v>
      </c>
      <c r="E234" s="23" t="s">
        <v>285</v>
      </c>
      <c r="F234" s="10">
        <v>217240</v>
      </c>
      <c r="G234" s="10">
        <v>200000</v>
      </c>
      <c r="H234" s="10">
        <v>200000</v>
      </c>
    </row>
    <row r="235" spans="1:8" ht="24">
      <c r="A235" s="89" t="s">
        <v>704</v>
      </c>
      <c r="B235" s="23" t="s">
        <v>703</v>
      </c>
      <c r="C235" s="23"/>
      <c r="D235" s="23"/>
      <c r="E235" s="23"/>
      <c r="F235" s="10">
        <f>F236</f>
        <v>60070</v>
      </c>
      <c r="G235" s="10">
        <f>G236</f>
        <v>0</v>
      </c>
      <c r="H235" s="10">
        <f>H236</f>
        <v>0</v>
      </c>
    </row>
    <row r="236" spans="1:8" ht="12.75">
      <c r="A236" s="4" t="s">
        <v>214</v>
      </c>
      <c r="B236" s="23" t="s">
        <v>703</v>
      </c>
      <c r="C236" s="23" t="s">
        <v>306</v>
      </c>
      <c r="D236" s="23" t="s">
        <v>284</v>
      </c>
      <c r="E236" s="23" t="s">
        <v>275</v>
      </c>
      <c r="F236" s="10">
        <v>60070</v>
      </c>
      <c r="G236" s="10">
        <v>0</v>
      </c>
      <c r="H236" s="10">
        <v>0</v>
      </c>
    </row>
    <row r="237" spans="1:8" ht="24">
      <c r="A237" s="39" t="s">
        <v>494</v>
      </c>
      <c r="B237" s="23" t="s">
        <v>493</v>
      </c>
      <c r="C237" s="23"/>
      <c r="D237" s="23"/>
      <c r="E237" s="23"/>
      <c r="F237" s="10">
        <f>F238+F239</f>
        <v>224345</v>
      </c>
      <c r="G237" s="10">
        <f>G238+G239</f>
        <v>0</v>
      </c>
      <c r="H237" s="10">
        <f>H238+H239</f>
        <v>0</v>
      </c>
    </row>
    <row r="238" spans="1:8" ht="12.75">
      <c r="A238" s="4" t="s">
        <v>235</v>
      </c>
      <c r="B238" s="23" t="s">
        <v>493</v>
      </c>
      <c r="C238" s="23" t="s">
        <v>296</v>
      </c>
      <c r="D238" s="23" t="s">
        <v>284</v>
      </c>
      <c r="E238" s="23" t="s">
        <v>276</v>
      </c>
      <c r="F238" s="10">
        <v>143345</v>
      </c>
      <c r="G238" s="10">
        <v>0</v>
      </c>
      <c r="H238" s="10">
        <v>0</v>
      </c>
    </row>
    <row r="239" spans="1:8" ht="12.75">
      <c r="A239" s="4" t="s">
        <v>214</v>
      </c>
      <c r="B239" s="23" t="s">
        <v>493</v>
      </c>
      <c r="C239" s="23" t="s">
        <v>306</v>
      </c>
      <c r="D239" s="23" t="s">
        <v>284</v>
      </c>
      <c r="E239" s="23" t="s">
        <v>276</v>
      </c>
      <c r="F239" s="10">
        <v>81000</v>
      </c>
      <c r="G239" s="10">
        <v>0</v>
      </c>
      <c r="H239" s="10">
        <v>0</v>
      </c>
    </row>
    <row r="240" spans="1:8" ht="12.75">
      <c r="A240" s="24" t="s">
        <v>202</v>
      </c>
      <c r="B240" s="21" t="s">
        <v>200</v>
      </c>
      <c r="C240" s="22"/>
      <c r="D240" s="22"/>
      <c r="E240" s="22"/>
      <c r="F240" s="20">
        <f>F241+F244+F248+F250+F252+F255</f>
        <v>1324267080</v>
      </c>
      <c r="G240" s="20">
        <f>G241+G244+G248+G250+G252+G255</f>
        <v>1723300</v>
      </c>
      <c r="H240" s="20">
        <f>H241+H244+H248+H250+H252+H255</f>
        <v>250000</v>
      </c>
    </row>
    <row r="241" spans="1:8" ht="12.75">
      <c r="A241" s="38" t="s">
        <v>196</v>
      </c>
      <c r="B241" s="23" t="s">
        <v>80</v>
      </c>
      <c r="C241" s="40"/>
      <c r="D241" s="22"/>
      <c r="E241" s="22"/>
      <c r="F241" s="20">
        <f>F242+F243</f>
        <v>293037444.37</v>
      </c>
      <c r="G241" s="20">
        <f>G242+G243</f>
        <v>100000</v>
      </c>
      <c r="H241" s="20">
        <f>H242+H243</f>
        <v>100000</v>
      </c>
    </row>
    <row r="242" spans="1:8" ht="22.5">
      <c r="A242" s="33" t="s">
        <v>317</v>
      </c>
      <c r="B242" s="23" t="s">
        <v>80</v>
      </c>
      <c r="C242" s="40">
        <v>414</v>
      </c>
      <c r="D242" s="22" t="s">
        <v>284</v>
      </c>
      <c r="E242" s="22" t="s">
        <v>276</v>
      </c>
      <c r="F242" s="10">
        <v>292837444.37</v>
      </c>
      <c r="G242" s="10">
        <v>0</v>
      </c>
      <c r="H242" s="10">
        <v>0</v>
      </c>
    </row>
    <row r="243" spans="1:8" ht="12.75">
      <c r="A243" s="4" t="s">
        <v>235</v>
      </c>
      <c r="B243" s="23" t="s">
        <v>80</v>
      </c>
      <c r="C243" s="40">
        <v>244</v>
      </c>
      <c r="D243" s="22" t="s">
        <v>284</v>
      </c>
      <c r="E243" s="22" t="s">
        <v>285</v>
      </c>
      <c r="F243" s="10">
        <v>200000</v>
      </c>
      <c r="G243" s="10">
        <v>100000</v>
      </c>
      <c r="H243" s="10">
        <v>100000</v>
      </c>
    </row>
    <row r="244" spans="1:8" ht="21.75" customHeight="1">
      <c r="A244" s="4" t="s">
        <v>336</v>
      </c>
      <c r="B244" s="23" t="s">
        <v>137</v>
      </c>
      <c r="C244" s="40"/>
      <c r="D244" s="22"/>
      <c r="E244" s="22"/>
      <c r="F244" s="10">
        <f>F245+F247+F246</f>
        <v>1376300</v>
      </c>
      <c r="G244" s="10">
        <f>G245+G247+G246</f>
        <v>150000</v>
      </c>
      <c r="H244" s="10">
        <f>H245+H247+H246</f>
        <v>150000</v>
      </c>
    </row>
    <row r="245" spans="1:8" ht="12.75">
      <c r="A245" s="4" t="s">
        <v>315</v>
      </c>
      <c r="B245" s="23" t="s">
        <v>137</v>
      </c>
      <c r="C245" s="40">
        <v>242</v>
      </c>
      <c r="D245" s="22" t="s">
        <v>284</v>
      </c>
      <c r="E245" s="22" t="s">
        <v>276</v>
      </c>
      <c r="F245" s="10">
        <v>261877</v>
      </c>
      <c r="G245" s="10">
        <v>0</v>
      </c>
      <c r="H245" s="10">
        <v>0</v>
      </c>
    </row>
    <row r="246" spans="1:8" ht="12.75">
      <c r="A246" s="4" t="s">
        <v>235</v>
      </c>
      <c r="B246" s="23" t="s">
        <v>137</v>
      </c>
      <c r="C246" s="40">
        <v>244</v>
      </c>
      <c r="D246" s="22" t="s">
        <v>284</v>
      </c>
      <c r="E246" s="22" t="s">
        <v>276</v>
      </c>
      <c r="F246" s="10">
        <v>253994.96</v>
      </c>
      <c r="G246" s="10">
        <v>0</v>
      </c>
      <c r="H246" s="10">
        <v>0</v>
      </c>
    </row>
    <row r="247" spans="1:8" ht="12.75">
      <c r="A247" s="4" t="s">
        <v>214</v>
      </c>
      <c r="B247" s="23" t="s">
        <v>137</v>
      </c>
      <c r="C247" s="40">
        <v>612</v>
      </c>
      <c r="D247" s="22" t="s">
        <v>284</v>
      </c>
      <c r="E247" s="22" t="s">
        <v>276</v>
      </c>
      <c r="F247" s="9">
        <v>860428.04</v>
      </c>
      <c r="G247" s="10">
        <v>150000</v>
      </c>
      <c r="H247" s="10">
        <v>150000</v>
      </c>
    </row>
    <row r="248" spans="1:8" ht="24">
      <c r="A248" s="28" t="s">
        <v>676</v>
      </c>
      <c r="B248" s="34" t="s">
        <v>376</v>
      </c>
      <c r="C248" s="41"/>
      <c r="D248" s="41"/>
      <c r="E248" s="41"/>
      <c r="F248" s="20">
        <f>F249</f>
        <v>287162112.11</v>
      </c>
      <c r="G248" s="20">
        <f>G249</f>
        <v>0</v>
      </c>
      <c r="H248" s="20">
        <f>H249</f>
        <v>0</v>
      </c>
    </row>
    <row r="249" spans="1:8" ht="22.5">
      <c r="A249" s="33" t="s">
        <v>317</v>
      </c>
      <c r="B249" s="34" t="s">
        <v>376</v>
      </c>
      <c r="C249" s="41" t="s">
        <v>316</v>
      </c>
      <c r="D249" s="41" t="s">
        <v>284</v>
      </c>
      <c r="E249" s="41" t="s">
        <v>276</v>
      </c>
      <c r="F249" s="10">
        <v>287162112.11</v>
      </c>
      <c r="G249" s="10">
        <v>0</v>
      </c>
      <c r="H249" s="10">
        <v>0</v>
      </c>
    </row>
    <row r="250" spans="1:8" ht="12.75">
      <c r="A250" s="28" t="s">
        <v>530</v>
      </c>
      <c r="B250" s="23" t="s">
        <v>538</v>
      </c>
      <c r="C250" s="22"/>
      <c r="D250" s="22"/>
      <c r="E250" s="22"/>
      <c r="F250" s="20">
        <f>F251</f>
        <v>200000</v>
      </c>
      <c r="G250" s="20">
        <f>G251</f>
        <v>0</v>
      </c>
      <c r="H250" s="20">
        <f>H251</f>
        <v>0</v>
      </c>
    </row>
    <row r="251" spans="1:8" ht="22.5">
      <c r="A251" s="33" t="s">
        <v>319</v>
      </c>
      <c r="B251" s="23" t="s">
        <v>538</v>
      </c>
      <c r="C251" s="23" t="s">
        <v>318</v>
      </c>
      <c r="D251" s="22" t="s">
        <v>284</v>
      </c>
      <c r="E251" s="22" t="s">
        <v>275</v>
      </c>
      <c r="F251" s="10">
        <v>200000</v>
      </c>
      <c r="G251" s="10">
        <v>0</v>
      </c>
      <c r="H251" s="10">
        <v>0</v>
      </c>
    </row>
    <row r="252" spans="1:8" ht="12.75">
      <c r="A252" s="3" t="s">
        <v>144</v>
      </c>
      <c r="B252" s="34" t="s">
        <v>145</v>
      </c>
      <c r="C252" s="41"/>
      <c r="D252" s="41"/>
      <c r="E252" s="41"/>
      <c r="F252" s="10">
        <f aca="true" t="shared" si="7" ref="F252:H253">F253</f>
        <v>740423523.52</v>
      </c>
      <c r="G252" s="10">
        <f t="shared" si="7"/>
        <v>0</v>
      </c>
      <c r="H252" s="10">
        <f t="shared" si="7"/>
        <v>0</v>
      </c>
    </row>
    <row r="253" spans="1:8" ht="22.5">
      <c r="A253" s="37" t="s">
        <v>523</v>
      </c>
      <c r="B253" s="34" t="s">
        <v>522</v>
      </c>
      <c r="C253" s="41"/>
      <c r="D253" s="41"/>
      <c r="E253" s="41"/>
      <c r="F253" s="10">
        <f t="shared" si="7"/>
        <v>740423523.52</v>
      </c>
      <c r="G253" s="10">
        <f t="shared" si="7"/>
        <v>0</v>
      </c>
      <c r="H253" s="10">
        <f t="shared" si="7"/>
        <v>0</v>
      </c>
    </row>
    <row r="254" spans="1:8" ht="22.5">
      <c r="A254" s="33" t="s">
        <v>317</v>
      </c>
      <c r="B254" s="34" t="s">
        <v>522</v>
      </c>
      <c r="C254" s="41" t="s">
        <v>316</v>
      </c>
      <c r="D254" s="41" t="s">
        <v>284</v>
      </c>
      <c r="E254" s="41" t="s">
        <v>276</v>
      </c>
      <c r="F254" s="10">
        <v>740423523.52</v>
      </c>
      <c r="G254" s="10">
        <v>0</v>
      </c>
      <c r="H254" s="10">
        <v>0</v>
      </c>
    </row>
    <row r="255" spans="1:8" ht="12.75">
      <c r="A255" s="33" t="s">
        <v>525</v>
      </c>
      <c r="B255" s="34" t="s">
        <v>524</v>
      </c>
      <c r="C255" s="40"/>
      <c r="D255" s="22"/>
      <c r="E255" s="22"/>
      <c r="F255" s="10">
        <f>F256+F258</f>
        <v>2067700</v>
      </c>
      <c r="G255" s="10">
        <f>G258+G256</f>
        <v>1473300</v>
      </c>
      <c r="H255" s="10">
        <f>H258+H256</f>
        <v>0</v>
      </c>
    </row>
    <row r="256" spans="1:8" ht="36">
      <c r="A256" s="28" t="s">
        <v>527</v>
      </c>
      <c r="B256" s="34" t="s">
        <v>526</v>
      </c>
      <c r="C256" s="40"/>
      <c r="D256" s="22"/>
      <c r="E256" s="22"/>
      <c r="F256" s="10">
        <f>F257</f>
        <v>0</v>
      </c>
      <c r="G256" s="10">
        <f>G257</f>
        <v>1473300</v>
      </c>
      <c r="H256" s="10">
        <f>H257</f>
        <v>0</v>
      </c>
    </row>
    <row r="257" spans="1:8" ht="12.75">
      <c r="A257" s="28" t="s">
        <v>214</v>
      </c>
      <c r="B257" s="34" t="s">
        <v>526</v>
      </c>
      <c r="C257" s="40">
        <v>612</v>
      </c>
      <c r="D257" s="22" t="s">
        <v>284</v>
      </c>
      <c r="E257" s="22" t="s">
        <v>276</v>
      </c>
      <c r="F257" s="10">
        <v>0</v>
      </c>
      <c r="G257" s="10">
        <v>1473300</v>
      </c>
      <c r="H257" s="10">
        <v>0</v>
      </c>
    </row>
    <row r="258" spans="1:8" ht="45">
      <c r="A258" s="37" t="s">
        <v>569</v>
      </c>
      <c r="B258" s="34" t="s">
        <v>568</v>
      </c>
      <c r="C258" s="40"/>
      <c r="D258" s="22"/>
      <c r="E258" s="22"/>
      <c r="F258" s="10">
        <f>F259+F260+F261</f>
        <v>2067700</v>
      </c>
      <c r="G258" s="10">
        <f>G260+G261</f>
        <v>0</v>
      </c>
      <c r="H258" s="10">
        <f>H260+H261</f>
        <v>0</v>
      </c>
    </row>
    <row r="259" spans="1:8" ht="12.75">
      <c r="A259" s="4" t="s">
        <v>315</v>
      </c>
      <c r="B259" s="34" t="s">
        <v>568</v>
      </c>
      <c r="C259" s="40">
        <v>242</v>
      </c>
      <c r="D259" s="22" t="s">
        <v>284</v>
      </c>
      <c r="E259" s="22" t="s">
        <v>276</v>
      </c>
      <c r="F259" s="10">
        <v>365185.93</v>
      </c>
      <c r="G259" s="10">
        <v>0</v>
      </c>
      <c r="H259" s="10">
        <v>0</v>
      </c>
    </row>
    <row r="260" spans="1:8" ht="12.75">
      <c r="A260" s="26" t="s">
        <v>234</v>
      </c>
      <c r="B260" s="34" t="s">
        <v>568</v>
      </c>
      <c r="C260" s="40">
        <v>244</v>
      </c>
      <c r="D260" s="22" t="s">
        <v>284</v>
      </c>
      <c r="E260" s="22" t="s">
        <v>276</v>
      </c>
      <c r="F260" s="10">
        <v>1103407.07</v>
      </c>
      <c r="G260" s="10">
        <v>0</v>
      </c>
      <c r="H260" s="10">
        <v>0</v>
      </c>
    </row>
    <row r="261" spans="1:8" ht="12.75">
      <c r="A261" s="28" t="s">
        <v>214</v>
      </c>
      <c r="B261" s="34" t="s">
        <v>568</v>
      </c>
      <c r="C261" s="40">
        <v>612</v>
      </c>
      <c r="D261" s="22" t="s">
        <v>284</v>
      </c>
      <c r="E261" s="22" t="s">
        <v>276</v>
      </c>
      <c r="F261" s="10">
        <v>599107</v>
      </c>
      <c r="G261" s="10">
        <v>0</v>
      </c>
      <c r="H261" s="10">
        <v>0</v>
      </c>
    </row>
    <row r="262" spans="1:8" ht="22.5">
      <c r="A262" s="24" t="s">
        <v>260</v>
      </c>
      <c r="B262" s="21" t="s">
        <v>199</v>
      </c>
      <c r="C262" s="22"/>
      <c r="D262" s="22"/>
      <c r="E262" s="22"/>
      <c r="F262" s="20">
        <f>F263+F265+F268+F270+F272</f>
        <v>24264957.770000003</v>
      </c>
      <c r="G262" s="20">
        <f>G263+G268+G265+G270+G272</f>
        <v>0</v>
      </c>
      <c r="H262" s="20">
        <f>H263+H268+H265+H270+H272</f>
        <v>0</v>
      </c>
    </row>
    <row r="263" spans="1:8" ht="12.75">
      <c r="A263" s="4" t="s">
        <v>196</v>
      </c>
      <c r="B263" s="21" t="s">
        <v>705</v>
      </c>
      <c r="C263" s="22"/>
      <c r="D263" s="22"/>
      <c r="E263" s="22"/>
      <c r="F263" s="20">
        <f>F264</f>
        <v>679508.18</v>
      </c>
      <c r="G263" s="20">
        <f>G264</f>
        <v>0</v>
      </c>
      <c r="H263" s="20">
        <f>H264</f>
        <v>0</v>
      </c>
    </row>
    <row r="264" spans="1:8" ht="22.5">
      <c r="A264" s="33" t="s">
        <v>317</v>
      </c>
      <c r="B264" s="21" t="s">
        <v>705</v>
      </c>
      <c r="C264" s="22" t="s">
        <v>316</v>
      </c>
      <c r="D264" s="22" t="s">
        <v>284</v>
      </c>
      <c r="E264" s="22" t="s">
        <v>285</v>
      </c>
      <c r="F264" s="20">
        <v>679508.18</v>
      </c>
      <c r="G264" s="20">
        <v>0</v>
      </c>
      <c r="H264" s="20">
        <v>0</v>
      </c>
    </row>
    <row r="265" spans="1:9" ht="22.5">
      <c r="A265" s="4" t="s">
        <v>422</v>
      </c>
      <c r="B265" s="23" t="s">
        <v>138</v>
      </c>
      <c r="C265" s="40"/>
      <c r="D265" s="22"/>
      <c r="E265" s="22"/>
      <c r="F265" s="10">
        <f>F266+F267</f>
        <v>9565986.55</v>
      </c>
      <c r="G265" s="10">
        <f>G266</f>
        <v>0</v>
      </c>
      <c r="H265" s="10">
        <f>H266</f>
        <v>0</v>
      </c>
      <c r="I265" s="76"/>
    </row>
    <row r="266" spans="1:8" ht="12.75">
      <c r="A266" s="4" t="s">
        <v>235</v>
      </c>
      <c r="B266" s="23" t="s">
        <v>138</v>
      </c>
      <c r="C266" s="40">
        <v>244</v>
      </c>
      <c r="D266" s="22" t="s">
        <v>284</v>
      </c>
      <c r="E266" s="22" t="s">
        <v>276</v>
      </c>
      <c r="F266" s="10">
        <v>8960986.55</v>
      </c>
      <c r="G266" s="10">
        <v>0</v>
      </c>
      <c r="H266" s="10">
        <v>0</v>
      </c>
    </row>
    <row r="267" spans="1:8" ht="12.75">
      <c r="A267" s="28" t="s">
        <v>214</v>
      </c>
      <c r="B267" s="23" t="s">
        <v>138</v>
      </c>
      <c r="C267" s="40">
        <v>612</v>
      </c>
      <c r="D267" s="22" t="s">
        <v>284</v>
      </c>
      <c r="E267" s="22" t="s">
        <v>276</v>
      </c>
      <c r="F267" s="10">
        <v>605000</v>
      </c>
      <c r="G267" s="10">
        <v>0</v>
      </c>
      <c r="H267" s="10">
        <v>0</v>
      </c>
    </row>
    <row r="268" spans="1:8" ht="24">
      <c r="A268" s="77" t="s">
        <v>610</v>
      </c>
      <c r="B268" s="73" t="s">
        <v>611</v>
      </c>
      <c r="C268" s="78"/>
      <c r="D268" s="74"/>
      <c r="E268" s="74"/>
      <c r="F268" s="10">
        <f>F269</f>
        <v>419300</v>
      </c>
      <c r="G268" s="10">
        <f>G269</f>
        <v>0</v>
      </c>
      <c r="H268" s="10">
        <f>H269</f>
        <v>0</v>
      </c>
    </row>
    <row r="269" spans="1:8" ht="12.75">
      <c r="A269" s="75" t="s">
        <v>235</v>
      </c>
      <c r="B269" s="73" t="s">
        <v>611</v>
      </c>
      <c r="C269" s="78">
        <v>244</v>
      </c>
      <c r="D269" s="74" t="s">
        <v>284</v>
      </c>
      <c r="E269" s="74" t="s">
        <v>278</v>
      </c>
      <c r="F269" s="10">
        <v>419300</v>
      </c>
      <c r="G269" s="10">
        <v>0</v>
      </c>
      <c r="H269" s="10">
        <v>0</v>
      </c>
    </row>
    <row r="270" spans="1:8" ht="12.75">
      <c r="A270" s="24" t="s">
        <v>232</v>
      </c>
      <c r="B270" s="23" t="s">
        <v>81</v>
      </c>
      <c r="C270" s="40"/>
      <c r="D270" s="22"/>
      <c r="E270" s="22"/>
      <c r="F270" s="20">
        <f>F271</f>
        <v>625000</v>
      </c>
      <c r="G270" s="20">
        <f>G271</f>
        <v>0</v>
      </c>
      <c r="H270" s="20">
        <f>H271</f>
        <v>0</v>
      </c>
    </row>
    <row r="271" spans="1:8" ht="12.75">
      <c r="A271" s="4" t="s">
        <v>235</v>
      </c>
      <c r="B271" s="23" t="s">
        <v>81</v>
      </c>
      <c r="C271" s="40">
        <v>244</v>
      </c>
      <c r="D271" s="22" t="s">
        <v>284</v>
      </c>
      <c r="E271" s="22" t="s">
        <v>285</v>
      </c>
      <c r="F271" s="10">
        <v>625000</v>
      </c>
      <c r="G271" s="10">
        <v>0</v>
      </c>
      <c r="H271" s="10">
        <v>0</v>
      </c>
    </row>
    <row r="272" spans="1:8" ht="22.5">
      <c r="A272" s="4" t="s">
        <v>598</v>
      </c>
      <c r="B272" s="65" t="s">
        <v>706</v>
      </c>
      <c r="C272" s="40"/>
      <c r="D272" s="22"/>
      <c r="E272" s="22"/>
      <c r="F272" s="10">
        <f>F273+F275+F277+F279+F281+F283</f>
        <v>12975163.040000001</v>
      </c>
      <c r="G272" s="10">
        <f>G273+G275+G277+G279+G281+G283</f>
        <v>0</v>
      </c>
      <c r="H272" s="10">
        <f>H273+H275+H277+H279+H281+H283</f>
        <v>0</v>
      </c>
    </row>
    <row r="273" spans="1:8" ht="45">
      <c r="A273" s="90" t="s">
        <v>708</v>
      </c>
      <c r="B273" s="65" t="s">
        <v>707</v>
      </c>
      <c r="C273" s="40"/>
      <c r="D273" s="22"/>
      <c r="E273" s="22"/>
      <c r="F273" s="10">
        <f>F274</f>
        <v>167081.72</v>
      </c>
      <c r="G273" s="10">
        <f>G274</f>
        <v>0</v>
      </c>
      <c r="H273" s="10">
        <f>H274</f>
        <v>0</v>
      </c>
    </row>
    <row r="274" spans="1:8" ht="12.75">
      <c r="A274" s="28" t="s">
        <v>214</v>
      </c>
      <c r="B274" s="65" t="s">
        <v>707</v>
      </c>
      <c r="C274" s="40">
        <v>612</v>
      </c>
      <c r="D274" s="22" t="s">
        <v>284</v>
      </c>
      <c r="E274" s="22" t="s">
        <v>276</v>
      </c>
      <c r="F274" s="10">
        <v>167081.72</v>
      </c>
      <c r="G274" s="10">
        <v>0</v>
      </c>
      <c r="H274" s="10">
        <v>0</v>
      </c>
    </row>
    <row r="275" spans="1:8" ht="33.75">
      <c r="A275" s="79" t="s">
        <v>612</v>
      </c>
      <c r="B275" s="65" t="s">
        <v>615</v>
      </c>
      <c r="C275" s="23"/>
      <c r="D275" s="23"/>
      <c r="E275" s="23"/>
      <c r="F275" s="10">
        <f>F276</f>
        <v>73401.54</v>
      </c>
      <c r="G275" s="10">
        <f>G276</f>
        <v>0</v>
      </c>
      <c r="H275" s="10">
        <f>H276</f>
        <v>0</v>
      </c>
    </row>
    <row r="276" spans="1:8" ht="12.75">
      <c r="A276" s="26" t="s">
        <v>234</v>
      </c>
      <c r="B276" s="65" t="s">
        <v>615</v>
      </c>
      <c r="C276" s="23" t="s">
        <v>296</v>
      </c>
      <c r="D276" s="23" t="s">
        <v>284</v>
      </c>
      <c r="E276" s="23" t="s">
        <v>276</v>
      </c>
      <c r="F276" s="10">
        <v>73401.54</v>
      </c>
      <c r="G276" s="10">
        <v>0</v>
      </c>
      <c r="H276" s="10">
        <v>0</v>
      </c>
    </row>
    <row r="277" spans="1:8" ht="33.75">
      <c r="A277" s="79" t="s">
        <v>613</v>
      </c>
      <c r="B277" s="65" t="s">
        <v>616</v>
      </c>
      <c r="C277" s="23"/>
      <c r="D277" s="23"/>
      <c r="E277" s="23"/>
      <c r="F277" s="10">
        <f>F278</f>
        <v>19500</v>
      </c>
      <c r="G277" s="10">
        <f>G278</f>
        <v>0</v>
      </c>
      <c r="H277" s="10">
        <f>H278</f>
        <v>0</v>
      </c>
    </row>
    <row r="278" spans="1:8" ht="12.75">
      <c r="A278" s="26" t="s">
        <v>234</v>
      </c>
      <c r="B278" s="65" t="s">
        <v>616</v>
      </c>
      <c r="C278" s="23" t="s">
        <v>296</v>
      </c>
      <c r="D278" s="23" t="s">
        <v>284</v>
      </c>
      <c r="E278" s="23" t="s">
        <v>276</v>
      </c>
      <c r="F278" s="10">
        <v>19500</v>
      </c>
      <c r="G278" s="10">
        <v>0</v>
      </c>
      <c r="H278" s="10">
        <v>0</v>
      </c>
    </row>
    <row r="279" spans="1:8" ht="45">
      <c r="A279" s="84" t="s">
        <v>614</v>
      </c>
      <c r="B279" s="65" t="s">
        <v>617</v>
      </c>
      <c r="C279" s="23"/>
      <c r="D279" s="23"/>
      <c r="E279" s="23"/>
      <c r="F279" s="10">
        <f>F280</f>
        <v>8187004.28</v>
      </c>
      <c r="G279" s="10">
        <f>G280</f>
        <v>0</v>
      </c>
      <c r="H279" s="10">
        <f>H280</f>
        <v>0</v>
      </c>
    </row>
    <row r="280" spans="1:8" ht="12.75">
      <c r="A280" s="28" t="s">
        <v>214</v>
      </c>
      <c r="B280" s="65" t="s">
        <v>617</v>
      </c>
      <c r="C280" s="23" t="s">
        <v>306</v>
      </c>
      <c r="D280" s="23" t="s">
        <v>284</v>
      </c>
      <c r="E280" s="23" t="s">
        <v>276</v>
      </c>
      <c r="F280" s="10">
        <v>8187004.28</v>
      </c>
      <c r="G280" s="10">
        <v>0</v>
      </c>
      <c r="H280" s="10">
        <v>0</v>
      </c>
    </row>
    <row r="281" spans="1:8" ht="33.75">
      <c r="A281" s="79" t="s">
        <v>618</v>
      </c>
      <c r="B281" s="65" t="s">
        <v>619</v>
      </c>
      <c r="C281" s="40"/>
      <c r="D281" s="22"/>
      <c r="E281" s="22"/>
      <c r="F281" s="10">
        <f>F282</f>
        <v>3596675.5</v>
      </c>
      <c r="G281" s="10">
        <f>G282</f>
        <v>0</v>
      </c>
      <c r="H281" s="10">
        <f>H282</f>
        <v>0</v>
      </c>
    </row>
    <row r="282" spans="1:8" ht="12.75">
      <c r="A282" s="26" t="s">
        <v>234</v>
      </c>
      <c r="B282" s="65" t="s">
        <v>619</v>
      </c>
      <c r="C282" s="40">
        <v>244</v>
      </c>
      <c r="D282" s="22" t="s">
        <v>284</v>
      </c>
      <c r="E282" s="22" t="s">
        <v>276</v>
      </c>
      <c r="F282" s="10">
        <v>3596675.5</v>
      </c>
      <c r="G282" s="10">
        <v>0</v>
      </c>
      <c r="H282" s="10">
        <v>0</v>
      </c>
    </row>
    <row r="283" spans="1:8" ht="33.75">
      <c r="A283" s="79" t="s">
        <v>620</v>
      </c>
      <c r="B283" s="65" t="s">
        <v>621</v>
      </c>
      <c r="C283" s="40"/>
      <c r="D283" s="22"/>
      <c r="E283" s="22"/>
      <c r="F283" s="10">
        <f>F284</f>
        <v>931500</v>
      </c>
      <c r="G283" s="10">
        <f>G284</f>
        <v>0</v>
      </c>
      <c r="H283" s="10">
        <f>H284</f>
        <v>0</v>
      </c>
    </row>
    <row r="284" spans="1:8" ht="12.75">
      <c r="A284" s="26" t="s">
        <v>234</v>
      </c>
      <c r="B284" s="65" t="s">
        <v>621</v>
      </c>
      <c r="C284" s="40">
        <v>244</v>
      </c>
      <c r="D284" s="22" t="s">
        <v>284</v>
      </c>
      <c r="E284" s="22" t="s">
        <v>276</v>
      </c>
      <c r="F284" s="10">
        <v>931500</v>
      </c>
      <c r="G284" s="10">
        <v>0</v>
      </c>
      <c r="H284" s="10">
        <v>0</v>
      </c>
    </row>
    <row r="285" spans="1:8" ht="22.5">
      <c r="A285" s="24" t="s">
        <v>261</v>
      </c>
      <c r="B285" s="21" t="s">
        <v>203</v>
      </c>
      <c r="C285" s="22"/>
      <c r="D285" s="22"/>
      <c r="E285" s="22"/>
      <c r="F285" s="20">
        <f>F286+F290+F288</f>
        <v>16977400</v>
      </c>
      <c r="G285" s="20">
        <f>G286+G290+G288</f>
        <v>16977400</v>
      </c>
      <c r="H285" s="20">
        <f>H286+H290+H288</f>
        <v>16977400</v>
      </c>
    </row>
    <row r="286" spans="1:8" ht="45">
      <c r="A286" s="64" t="s">
        <v>570</v>
      </c>
      <c r="B286" s="23" t="s">
        <v>86</v>
      </c>
      <c r="C286" s="22"/>
      <c r="D286" s="22"/>
      <c r="E286" s="22"/>
      <c r="F286" s="20">
        <f>F287</f>
        <v>15831700</v>
      </c>
      <c r="G286" s="20">
        <f>G287</f>
        <v>15831700</v>
      </c>
      <c r="H286" s="20">
        <f>H287</f>
        <v>15831700</v>
      </c>
    </row>
    <row r="287" spans="1:8" ht="22.5">
      <c r="A287" s="4" t="s">
        <v>310</v>
      </c>
      <c r="B287" s="23" t="s">
        <v>86</v>
      </c>
      <c r="C287" s="22" t="s">
        <v>313</v>
      </c>
      <c r="D287" s="22" t="s">
        <v>286</v>
      </c>
      <c r="E287" s="22" t="s">
        <v>279</v>
      </c>
      <c r="F287" s="61">
        <v>15831700</v>
      </c>
      <c r="G287" s="61">
        <v>15831700</v>
      </c>
      <c r="H287" s="61">
        <v>15831700</v>
      </c>
    </row>
    <row r="288" spans="1:8" ht="56.25">
      <c r="A288" s="64" t="s">
        <v>571</v>
      </c>
      <c r="B288" s="22" t="s">
        <v>572</v>
      </c>
      <c r="C288" s="22"/>
      <c r="D288" s="22"/>
      <c r="E288" s="22"/>
      <c r="F288" s="61">
        <f>F289</f>
        <v>1095700</v>
      </c>
      <c r="G288" s="61">
        <f>G289</f>
        <v>1095700</v>
      </c>
      <c r="H288" s="61">
        <f>H289</f>
        <v>1095700</v>
      </c>
    </row>
    <row r="289" spans="1:8" ht="22.5">
      <c r="A289" s="4" t="s">
        <v>310</v>
      </c>
      <c r="B289" s="23" t="s">
        <v>572</v>
      </c>
      <c r="C289" s="22" t="s">
        <v>313</v>
      </c>
      <c r="D289" s="22" t="s">
        <v>286</v>
      </c>
      <c r="E289" s="22" t="s">
        <v>279</v>
      </c>
      <c r="F289" s="61">
        <v>1095700</v>
      </c>
      <c r="G289" s="61">
        <v>1095700</v>
      </c>
      <c r="H289" s="61">
        <v>1095700</v>
      </c>
    </row>
    <row r="290" spans="1:8" ht="22.5">
      <c r="A290" s="4" t="s">
        <v>337</v>
      </c>
      <c r="B290" s="23" t="s">
        <v>62</v>
      </c>
      <c r="C290" s="22"/>
      <c r="D290" s="22"/>
      <c r="E290" s="22"/>
      <c r="F290" s="20">
        <f>F291</f>
        <v>50000</v>
      </c>
      <c r="G290" s="20">
        <f>G291</f>
        <v>50000</v>
      </c>
      <c r="H290" s="20">
        <f>H291</f>
        <v>50000</v>
      </c>
    </row>
    <row r="291" spans="1:8" ht="12.75">
      <c r="A291" s="3" t="s">
        <v>315</v>
      </c>
      <c r="B291" s="23" t="s">
        <v>62</v>
      </c>
      <c r="C291" s="22" t="s">
        <v>314</v>
      </c>
      <c r="D291" s="22" t="s">
        <v>284</v>
      </c>
      <c r="E291" s="22" t="s">
        <v>276</v>
      </c>
      <c r="F291" s="10">
        <v>50000</v>
      </c>
      <c r="G291" s="10">
        <v>50000</v>
      </c>
      <c r="H291" s="10">
        <v>50000</v>
      </c>
    </row>
    <row r="292" spans="1:8" ht="22.5">
      <c r="A292" s="24" t="s">
        <v>205</v>
      </c>
      <c r="B292" s="22" t="s">
        <v>204</v>
      </c>
      <c r="C292" s="22"/>
      <c r="D292" s="22"/>
      <c r="E292" s="22"/>
      <c r="F292" s="20">
        <f>F328+F293+F300+F314+F322</f>
        <v>1056131591.8100001</v>
      </c>
      <c r="G292" s="20">
        <f>G328+G293+G300+G314+G322</f>
        <v>1014503400</v>
      </c>
      <c r="H292" s="20">
        <f>H328+H293+H300+H314+H322</f>
        <v>1014744200</v>
      </c>
    </row>
    <row r="293" spans="1:8" ht="45">
      <c r="A293" s="42" t="s">
        <v>323</v>
      </c>
      <c r="B293" s="23" t="s">
        <v>63</v>
      </c>
      <c r="C293" s="22"/>
      <c r="D293" s="22"/>
      <c r="E293" s="22"/>
      <c r="F293" s="20">
        <f>F294+F295+F296+F297+F298+F299</f>
        <v>527166600</v>
      </c>
      <c r="G293" s="20">
        <f>G294+G295+G296+G297+G298+G299</f>
        <v>527398200</v>
      </c>
      <c r="H293" s="20">
        <f>H294+H295+H296+H297+H298+H299</f>
        <v>527639000</v>
      </c>
    </row>
    <row r="294" spans="1:8" ht="12.75">
      <c r="A294" s="25" t="s">
        <v>266</v>
      </c>
      <c r="B294" s="23" t="s">
        <v>63</v>
      </c>
      <c r="C294" s="23" t="s">
        <v>308</v>
      </c>
      <c r="D294" s="22" t="s">
        <v>284</v>
      </c>
      <c r="E294" s="22" t="s">
        <v>276</v>
      </c>
      <c r="F294" s="61">
        <v>168308400</v>
      </c>
      <c r="G294" s="61">
        <v>202239100</v>
      </c>
      <c r="H294" s="61">
        <v>202333100</v>
      </c>
    </row>
    <row r="295" spans="1:8" ht="22.5">
      <c r="A295" s="25" t="s">
        <v>267</v>
      </c>
      <c r="B295" s="23" t="s">
        <v>63</v>
      </c>
      <c r="C295" s="23" t="s">
        <v>265</v>
      </c>
      <c r="D295" s="22" t="s">
        <v>284</v>
      </c>
      <c r="E295" s="22" t="s">
        <v>276</v>
      </c>
      <c r="F295" s="62">
        <v>50649200</v>
      </c>
      <c r="G295" s="62">
        <v>61076200</v>
      </c>
      <c r="H295" s="62">
        <v>61104600</v>
      </c>
    </row>
    <row r="296" spans="1:8" ht="12.75">
      <c r="A296" s="3" t="s">
        <v>315</v>
      </c>
      <c r="B296" s="23" t="s">
        <v>63</v>
      </c>
      <c r="C296" s="23" t="s">
        <v>314</v>
      </c>
      <c r="D296" s="22" t="s">
        <v>284</v>
      </c>
      <c r="E296" s="22" t="s">
        <v>276</v>
      </c>
      <c r="F296" s="62">
        <v>2873500</v>
      </c>
      <c r="G296" s="62">
        <v>2874700</v>
      </c>
      <c r="H296" s="62">
        <v>2876100</v>
      </c>
    </row>
    <row r="297" spans="1:8" ht="12.75">
      <c r="A297" s="4" t="s">
        <v>234</v>
      </c>
      <c r="B297" s="23" t="s">
        <v>63</v>
      </c>
      <c r="C297" s="23" t="s">
        <v>296</v>
      </c>
      <c r="D297" s="22" t="s">
        <v>284</v>
      </c>
      <c r="E297" s="22" t="s">
        <v>276</v>
      </c>
      <c r="F297" s="62">
        <v>2749000</v>
      </c>
      <c r="G297" s="62">
        <v>2750200</v>
      </c>
      <c r="H297" s="62">
        <v>2751500</v>
      </c>
    </row>
    <row r="298" spans="1:8" ht="33.75">
      <c r="A298" s="4" t="s">
        <v>307</v>
      </c>
      <c r="B298" s="23" t="s">
        <v>63</v>
      </c>
      <c r="C298" s="23" t="s">
        <v>305</v>
      </c>
      <c r="D298" s="22" t="s">
        <v>284</v>
      </c>
      <c r="E298" s="22" t="s">
        <v>276</v>
      </c>
      <c r="F298" s="62">
        <v>284386500</v>
      </c>
      <c r="G298" s="62">
        <f>249151800+9306200</f>
        <v>258458000</v>
      </c>
      <c r="H298" s="62">
        <f>249267500+9306200</f>
        <v>258573700</v>
      </c>
    </row>
    <row r="299" spans="1:8" ht="33.75">
      <c r="A299" s="4" t="s">
        <v>623</v>
      </c>
      <c r="B299" s="23" t="s">
        <v>63</v>
      </c>
      <c r="C299" s="23" t="s">
        <v>622</v>
      </c>
      <c r="D299" s="22" t="s">
        <v>284</v>
      </c>
      <c r="E299" s="22" t="s">
        <v>276</v>
      </c>
      <c r="F299" s="62">
        <v>18200000</v>
      </c>
      <c r="G299" s="62">
        <v>0</v>
      </c>
      <c r="H299" s="62">
        <v>0</v>
      </c>
    </row>
    <row r="300" spans="1:8" ht="22.5">
      <c r="A300" s="4" t="s">
        <v>624</v>
      </c>
      <c r="B300" s="23" t="s">
        <v>64</v>
      </c>
      <c r="C300" s="22"/>
      <c r="D300" s="22"/>
      <c r="E300" s="22"/>
      <c r="F300" s="20">
        <f>F301+F302+F303+F304+F305+F306+F307+F308+F309+F310+F311+F312+F313</f>
        <v>429225489.81000006</v>
      </c>
      <c r="G300" s="20">
        <f>G301+G302+G303+G304+G305+G306+G307+G308+G309+G310+G311+G312+G313</f>
        <v>387898650</v>
      </c>
      <c r="H300" s="20">
        <f>H301+H302+H303+H304+H305+H306+H307+H308+H309+H310+H311+H312+H313</f>
        <v>387898650</v>
      </c>
    </row>
    <row r="301" spans="1:8" ht="12.75">
      <c r="A301" s="25" t="s">
        <v>266</v>
      </c>
      <c r="B301" s="23" t="s">
        <v>64</v>
      </c>
      <c r="C301" s="23" t="s">
        <v>308</v>
      </c>
      <c r="D301" s="23" t="s">
        <v>284</v>
      </c>
      <c r="E301" s="23" t="s">
        <v>276</v>
      </c>
      <c r="F301" s="62">
        <v>121570062.08</v>
      </c>
      <c r="G301" s="62">
        <v>121178960</v>
      </c>
      <c r="H301" s="62">
        <v>121178960</v>
      </c>
    </row>
    <row r="302" spans="1:8" ht="12.75">
      <c r="A302" s="25" t="s">
        <v>626</v>
      </c>
      <c r="B302" s="23" t="s">
        <v>64</v>
      </c>
      <c r="C302" s="23" t="s">
        <v>625</v>
      </c>
      <c r="D302" s="23" t="s">
        <v>284</v>
      </c>
      <c r="E302" s="23" t="s">
        <v>276</v>
      </c>
      <c r="F302" s="62">
        <v>3375841.76</v>
      </c>
      <c r="G302" s="62">
        <v>0</v>
      </c>
      <c r="H302" s="62">
        <v>0</v>
      </c>
    </row>
    <row r="303" spans="1:8" ht="22.5">
      <c r="A303" s="25" t="s">
        <v>267</v>
      </c>
      <c r="B303" s="23" t="s">
        <v>64</v>
      </c>
      <c r="C303" s="23" t="s">
        <v>265</v>
      </c>
      <c r="D303" s="23" t="s">
        <v>284</v>
      </c>
      <c r="E303" s="23" t="s">
        <v>276</v>
      </c>
      <c r="F303" s="62">
        <v>36714162.83</v>
      </c>
      <c r="G303" s="62">
        <v>36596050</v>
      </c>
      <c r="H303" s="62">
        <v>36596050</v>
      </c>
    </row>
    <row r="304" spans="1:8" ht="12.75">
      <c r="A304" s="4" t="s">
        <v>315</v>
      </c>
      <c r="B304" s="23" t="s">
        <v>64</v>
      </c>
      <c r="C304" s="23" t="s">
        <v>314</v>
      </c>
      <c r="D304" s="23" t="s">
        <v>284</v>
      </c>
      <c r="E304" s="23" t="s">
        <v>276</v>
      </c>
      <c r="F304" s="62">
        <v>3990919</v>
      </c>
      <c r="G304" s="62">
        <v>3930000</v>
      </c>
      <c r="H304" s="62">
        <v>3930000</v>
      </c>
    </row>
    <row r="305" spans="1:8" ht="12.75">
      <c r="A305" s="4" t="s">
        <v>234</v>
      </c>
      <c r="B305" s="23" t="s">
        <v>64</v>
      </c>
      <c r="C305" s="23" t="s">
        <v>296</v>
      </c>
      <c r="D305" s="23" t="s">
        <v>284</v>
      </c>
      <c r="E305" s="23" t="s">
        <v>276</v>
      </c>
      <c r="F305" s="62">
        <v>18729081.23</v>
      </c>
      <c r="G305" s="62">
        <v>13536100</v>
      </c>
      <c r="H305" s="62">
        <v>13536100</v>
      </c>
    </row>
    <row r="306" spans="1:8" ht="12.75">
      <c r="A306" s="5" t="s">
        <v>328</v>
      </c>
      <c r="B306" s="23" t="s">
        <v>64</v>
      </c>
      <c r="C306" s="23" t="s">
        <v>327</v>
      </c>
      <c r="D306" s="23" t="s">
        <v>284</v>
      </c>
      <c r="E306" s="23" t="s">
        <v>276</v>
      </c>
      <c r="F306" s="62">
        <v>30207000</v>
      </c>
      <c r="G306" s="62">
        <v>25207000</v>
      </c>
      <c r="H306" s="62">
        <v>25207000</v>
      </c>
    </row>
    <row r="307" spans="1:8" ht="33.75">
      <c r="A307" s="4" t="s">
        <v>307</v>
      </c>
      <c r="B307" s="23" t="s">
        <v>64</v>
      </c>
      <c r="C307" s="23" t="s">
        <v>305</v>
      </c>
      <c r="D307" s="23" t="s">
        <v>284</v>
      </c>
      <c r="E307" s="23" t="s">
        <v>276</v>
      </c>
      <c r="F307" s="62">
        <v>190378849.44</v>
      </c>
      <c r="G307" s="62">
        <v>180566740</v>
      </c>
      <c r="H307" s="62">
        <v>180566740</v>
      </c>
    </row>
    <row r="308" spans="1:8" ht="12.75">
      <c r="A308" s="28" t="s">
        <v>214</v>
      </c>
      <c r="B308" s="23" t="s">
        <v>64</v>
      </c>
      <c r="C308" s="23" t="s">
        <v>306</v>
      </c>
      <c r="D308" s="23" t="s">
        <v>284</v>
      </c>
      <c r="E308" s="23" t="s">
        <v>276</v>
      </c>
      <c r="F308" s="62">
        <v>120000</v>
      </c>
      <c r="G308" s="62">
        <v>0</v>
      </c>
      <c r="H308" s="62">
        <v>0</v>
      </c>
    </row>
    <row r="309" spans="1:8" ht="33.75">
      <c r="A309" s="4" t="s">
        <v>623</v>
      </c>
      <c r="B309" s="23" t="s">
        <v>64</v>
      </c>
      <c r="C309" s="23" t="s">
        <v>622</v>
      </c>
      <c r="D309" s="23" t="s">
        <v>284</v>
      </c>
      <c r="E309" s="23" t="s">
        <v>276</v>
      </c>
      <c r="F309" s="62">
        <v>17817656.54</v>
      </c>
      <c r="G309" s="62">
        <v>0</v>
      </c>
      <c r="H309" s="62">
        <v>0</v>
      </c>
    </row>
    <row r="310" spans="1:8" ht="22.5">
      <c r="A310" s="4" t="s">
        <v>428</v>
      </c>
      <c r="B310" s="23" t="s">
        <v>64</v>
      </c>
      <c r="C310" s="23" t="s">
        <v>427</v>
      </c>
      <c r="D310" s="23" t="s">
        <v>284</v>
      </c>
      <c r="E310" s="23" t="s">
        <v>276</v>
      </c>
      <c r="F310" s="62">
        <v>20000</v>
      </c>
      <c r="G310" s="62">
        <v>0</v>
      </c>
      <c r="H310" s="62">
        <v>0</v>
      </c>
    </row>
    <row r="311" spans="1:8" ht="12.75">
      <c r="A311" s="4" t="s">
        <v>300</v>
      </c>
      <c r="B311" s="23" t="s">
        <v>64</v>
      </c>
      <c r="C311" s="23" t="s">
        <v>297</v>
      </c>
      <c r="D311" s="23" t="s">
        <v>284</v>
      </c>
      <c r="E311" s="23" t="s">
        <v>276</v>
      </c>
      <c r="F311" s="62">
        <v>6007210.93</v>
      </c>
      <c r="G311" s="62">
        <v>6639100</v>
      </c>
      <c r="H311" s="62">
        <v>6639100</v>
      </c>
    </row>
    <row r="312" spans="1:8" ht="12.75">
      <c r="A312" s="4" t="s">
        <v>263</v>
      </c>
      <c r="B312" s="23" t="s">
        <v>64</v>
      </c>
      <c r="C312" s="23" t="s">
        <v>299</v>
      </c>
      <c r="D312" s="23" t="s">
        <v>284</v>
      </c>
      <c r="E312" s="23" t="s">
        <v>276</v>
      </c>
      <c r="F312" s="62">
        <v>244706</v>
      </c>
      <c r="G312" s="62">
        <v>244700</v>
      </c>
      <c r="H312" s="62">
        <v>244700</v>
      </c>
    </row>
    <row r="313" spans="1:8" ht="12.75">
      <c r="A313" s="4" t="s">
        <v>630</v>
      </c>
      <c r="B313" s="23" t="s">
        <v>64</v>
      </c>
      <c r="C313" s="23" t="s">
        <v>629</v>
      </c>
      <c r="D313" s="23" t="s">
        <v>284</v>
      </c>
      <c r="E313" s="23" t="s">
        <v>276</v>
      </c>
      <c r="F313" s="62">
        <v>50000</v>
      </c>
      <c r="G313" s="62">
        <v>0</v>
      </c>
      <c r="H313" s="62">
        <v>0</v>
      </c>
    </row>
    <row r="314" spans="1:8" ht="22.5">
      <c r="A314" s="24" t="s">
        <v>408</v>
      </c>
      <c r="B314" s="22" t="s">
        <v>65</v>
      </c>
      <c r="C314" s="22"/>
      <c r="D314" s="22"/>
      <c r="E314" s="22"/>
      <c r="F314" s="20">
        <f>F315+F316+F317+F318+F319+F320+F321</f>
        <v>47168402</v>
      </c>
      <c r="G314" s="20">
        <f>G315+G316+G317+G318+G319+G320+G321</f>
        <v>46708450</v>
      </c>
      <c r="H314" s="20">
        <f>H315+H316+H317+H318+H319+H320+H321</f>
        <v>46708450</v>
      </c>
    </row>
    <row r="315" spans="1:8" ht="12.75">
      <c r="A315" s="25" t="s">
        <v>266</v>
      </c>
      <c r="B315" s="23" t="s">
        <v>65</v>
      </c>
      <c r="C315" s="23" t="s">
        <v>308</v>
      </c>
      <c r="D315" s="22" t="s">
        <v>284</v>
      </c>
      <c r="E315" s="22" t="s">
        <v>278</v>
      </c>
      <c r="F315" s="62">
        <v>32358450</v>
      </c>
      <c r="G315" s="62">
        <v>32358450</v>
      </c>
      <c r="H315" s="62">
        <v>32358450</v>
      </c>
    </row>
    <row r="316" spans="1:8" ht="22.5">
      <c r="A316" s="25" t="s">
        <v>267</v>
      </c>
      <c r="B316" s="23" t="s">
        <v>65</v>
      </c>
      <c r="C316" s="23" t="s">
        <v>265</v>
      </c>
      <c r="D316" s="22" t="s">
        <v>284</v>
      </c>
      <c r="E316" s="22" t="s">
        <v>278</v>
      </c>
      <c r="F316" s="62">
        <v>9772250</v>
      </c>
      <c r="G316" s="62">
        <v>9772250</v>
      </c>
      <c r="H316" s="62">
        <v>9772250</v>
      </c>
    </row>
    <row r="317" spans="1:8" ht="12.75">
      <c r="A317" s="4" t="s">
        <v>315</v>
      </c>
      <c r="B317" s="23" t="s">
        <v>65</v>
      </c>
      <c r="C317" s="23" t="s">
        <v>314</v>
      </c>
      <c r="D317" s="22" t="s">
        <v>284</v>
      </c>
      <c r="E317" s="22" t="s">
        <v>278</v>
      </c>
      <c r="F317" s="62">
        <v>510500</v>
      </c>
      <c r="G317" s="62">
        <v>480500</v>
      </c>
      <c r="H317" s="62">
        <v>480500</v>
      </c>
    </row>
    <row r="318" spans="1:8" ht="12.75">
      <c r="A318" s="4" t="s">
        <v>234</v>
      </c>
      <c r="B318" s="23" t="s">
        <v>65</v>
      </c>
      <c r="C318" s="23" t="s">
        <v>296</v>
      </c>
      <c r="D318" s="22" t="s">
        <v>284</v>
      </c>
      <c r="E318" s="22" t="s">
        <v>278</v>
      </c>
      <c r="F318" s="62">
        <v>3816208</v>
      </c>
      <c r="G318" s="62">
        <v>2987900</v>
      </c>
      <c r="H318" s="62">
        <v>2987900</v>
      </c>
    </row>
    <row r="319" spans="1:8" ht="12.75">
      <c r="A319" s="5" t="s">
        <v>328</v>
      </c>
      <c r="B319" s="23" t="s">
        <v>65</v>
      </c>
      <c r="C319" s="23" t="s">
        <v>327</v>
      </c>
      <c r="D319" s="22" t="s">
        <v>284</v>
      </c>
      <c r="E319" s="22" t="s">
        <v>278</v>
      </c>
      <c r="F319" s="62">
        <v>677000</v>
      </c>
      <c r="G319" s="62">
        <v>1069000</v>
      </c>
      <c r="H319" s="62">
        <v>1069000</v>
      </c>
    </row>
    <row r="320" spans="1:8" ht="12.75">
      <c r="A320" s="4" t="s">
        <v>300</v>
      </c>
      <c r="B320" s="23" t="s">
        <v>65</v>
      </c>
      <c r="C320" s="23" t="s">
        <v>297</v>
      </c>
      <c r="D320" s="22" t="s">
        <v>284</v>
      </c>
      <c r="E320" s="22" t="s">
        <v>278</v>
      </c>
      <c r="F320" s="62">
        <v>22744</v>
      </c>
      <c r="G320" s="62">
        <v>29100</v>
      </c>
      <c r="H320" s="62">
        <v>29100</v>
      </c>
    </row>
    <row r="321" spans="1:8" ht="12.75">
      <c r="A321" s="4" t="s">
        <v>263</v>
      </c>
      <c r="B321" s="23" t="s">
        <v>65</v>
      </c>
      <c r="C321" s="23" t="s">
        <v>299</v>
      </c>
      <c r="D321" s="22" t="s">
        <v>284</v>
      </c>
      <c r="E321" s="22" t="s">
        <v>278</v>
      </c>
      <c r="F321" s="62">
        <v>11250</v>
      </c>
      <c r="G321" s="62">
        <v>11250</v>
      </c>
      <c r="H321" s="62">
        <v>11250</v>
      </c>
    </row>
    <row r="322" spans="1:8" ht="22.5">
      <c r="A322" s="43" t="s">
        <v>577</v>
      </c>
      <c r="B322" s="23" t="s">
        <v>417</v>
      </c>
      <c r="C322" s="23"/>
      <c r="D322" s="22"/>
      <c r="E322" s="22"/>
      <c r="F322" s="10">
        <f>F323+F324+F325+F326</f>
        <v>47431400.00000001</v>
      </c>
      <c r="G322" s="10">
        <f>G323+G324+G325+G326</f>
        <v>47431400</v>
      </c>
      <c r="H322" s="10">
        <f>H323+H324+H325+H326</f>
        <v>47431400</v>
      </c>
    </row>
    <row r="323" spans="1:8" ht="12.75">
      <c r="A323" s="25" t="s">
        <v>266</v>
      </c>
      <c r="B323" s="23" t="s">
        <v>417</v>
      </c>
      <c r="C323" s="23" t="s">
        <v>308</v>
      </c>
      <c r="D323" s="22" t="s">
        <v>284</v>
      </c>
      <c r="E323" s="22" t="s">
        <v>276</v>
      </c>
      <c r="F323" s="62">
        <v>16605739.99</v>
      </c>
      <c r="G323" s="62">
        <v>20673400</v>
      </c>
      <c r="H323" s="62">
        <v>20673400</v>
      </c>
    </row>
    <row r="324" spans="1:8" ht="22.5">
      <c r="A324" s="25" t="s">
        <v>267</v>
      </c>
      <c r="B324" s="23" t="s">
        <v>417</v>
      </c>
      <c r="C324" s="23" t="s">
        <v>265</v>
      </c>
      <c r="D324" s="22" t="s">
        <v>284</v>
      </c>
      <c r="E324" s="22" t="s">
        <v>276</v>
      </c>
      <c r="F324" s="62">
        <v>5014933.49</v>
      </c>
      <c r="G324" s="62">
        <v>6333200</v>
      </c>
      <c r="H324" s="62">
        <v>6333200</v>
      </c>
    </row>
    <row r="325" spans="1:8" ht="33.75">
      <c r="A325" s="4" t="s">
        <v>307</v>
      </c>
      <c r="B325" s="23" t="s">
        <v>417</v>
      </c>
      <c r="C325" s="23" t="s">
        <v>305</v>
      </c>
      <c r="D325" s="22" t="s">
        <v>284</v>
      </c>
      <c r="E325" s="22" t="s">
        <v>276</v>
      </c>
      <c r="F325" s="62">
        <v>23631898.92</v>
      </c>
      <c r="G325" s="62">
        <f>21413000-988200</f>
        <v>20424800</v>
      </c>
      <c r="H325" s="62">
        <f>21413000-988200</f>
        <v>20424800</v>
      </c>
    </row>
    <row r="326" spans="1:8" ht="33.75">
      <c r="A326" s="4" t="s">
        <v>623</v>
      </c>
      <c r="B326" s="23" t="s">
        <v>417</v>
      </c>
      <c r="C326" s="23" t="s">
        <v>622</v>
      </c>
      <c r="D326" s="22" t="s">
        <v>284</v>
      </c>
      <c r="E326" s="22" t="s">
        <v>276</v>
      </c>
      <c r="F326" s="62">
        <v>2178827.6</v>
      </c>
      <c r="G326" s="62">
        <v>0</v>
      </c>
      <c r="H326" s="62">
        <v>0</v>
      </c>
    </row>
    <row r="327" spans="1:8" ht="12.75">
      <c r="A327" s="4" t="s">
        <v>576</v>
      </c>
      <c r="B327" s="23" t="s">
        <v>573</v>
      </c>
      <c r="C327" s="22"/>
      <c r="D327" s="22"/>
      <c r="E327" s="22"/>
      <c r="F327" s="20">
        <f>F328</f>
        <v>5139700.000000001</v>
      </c>
      <c r="G327" s="20">
        <f>G328</f>
        <v>5066700</v>
      </c>
      <c r="H327" s="20">
        <f>H328</f>
        <v>5066700</v>
      </c>
    </row>
    <row r="328" spans="1:8" ht="33.75">
      <c r="A328" s="4" t="s">
        <v>575</v>
      </c>
      <c r="B328" s="23" t="s">
        <v>574</v>
      </c>
      <c r="C328" s="2"/>
      <c r="D328" s="22"/>
      <c r="E328" s="22"/>
      <c r="F328" s="20">
        <f>F329+F330+F331+F332</f>
        <v>5139700.000000001</v>
      </c>
      <c r="G328" s="20">
        <f>G329+G330+G331+G332</f>
        <v>5066700</v>
      </c>
      <c r="H328" s="20">
        <f>H329+H330+H331+H332</f>
        <v>5066700</v>
      </c>
    </row>
    <row r="329" spans="1:8" ht="12.75">
      <c r="A329" s="25" t="s">
        <v>266</v>
      </c>
      <c r="B329" s="23" t="s">
        <v>574</v>
      </c>
      <c r="C329" s="23" t="s">
        <v>308</v>
      </c>
      <c r="D329" s="23" t="s">
        <v>284</v>
      </c>
      <c r="E329" s="23" t="s">
        <v>276</v>
      </c>
      <c r="F329" s="62">
        <v>2030161.04</v>
      </c>
      <c r="G329" s="62">
        <v>2020000</v>
      </c>
      <c r="H329" s="62">
        <v>2020000</v>
      </c>
    </row>
    <row r="330" spans="1:8" ht="22.5">
      <c r="A330" s="25" t="s">
        <v>267</v>
      </c>
      <c r="B330" s="23" t="s">
        <v>574</v>
      </c>
      <c r="C330" s="23" t="s">
        <v>265</v>
      </c>
      <c r="D330" s="23" t="s">
        <v>284</v>
      </c>
      <c r="E330" s="23" t="s">
        <v>276</v>
      </c>
      <c r="F330" s="62">
        <v>613108.56</v>
      </c>
      <c r="G330" s="62">
        <f>619700-73000</f>
        <v>546700</v>
      </c>
      <c r="H330" s="62">
        <f>619700-73000</f>
        <v>546700</v>
      </c>
    </row>
    <row r="331" spans="1:8" ht="33.75">
      <c r="A331" s="4" t="s">
        <v>307</v>
      </c>
      <c r="B331" s="23" t="s">
        <v>574</v>
      </c>
      <c r="C331" s="23" t="s">
        <v>305</v>
      </c>
      <c r="D331" s="23" t="s">
        <v>284</v>
      </c>
      <c r="E331" s="23" t="s">
        <v>276</v>
      </c>
      <c r="F331" s="62">
        <v>2349582.2</v>
      </c>
      <c r="G331" s="62">
        <v>2500000</v>
      </c>
      <c r="H331" s="62">
        <v>2500000</v>
      </c>
    </row>
    <row r="332" spans="1:8" ht="33.75">
      <c r="A332" s="4" t="s">
        <v>623</v>
      </c>
      <c r="B332" s="23" t="s">
        <v>574</v>
      </c>
      <c r="C332" s="23" t="s">
        <v>622</v>
      </c>
      <c r="D332" s="23" t="s">
        <v>284</v>
      </c>
      <c r="E332" s="23" t="s">
        <v>276</v>
      </c>
      <c r="F332" s="62">
        <v>146848.2</v>
      </c>
      <c r="G332" s="62">
        <v>0</v>
      </c>
      <c r="H332" s="62">
        <v>0</v>
      </c>
    </row>
    <row r="333" spans="1:8" ht="12.75">
      <c r="A333" s="29" t="s">
        <v>236</v>
      </c>
      <c r="B333" s="23" t="s">
        <v>241</v>
      </c>
      <c r="C333" s="23"/>
      <c r="D333" s="23"/>
      <c r="E333" s="23"/>
      <c r="F333" s="10">
        <f>F334+F339</f>
        <v>25669916.189999998</v>
      </c>
      <c r="G333" s="10">
        <f>G334+G339</f>
        <v>23680785.310000002</v>
      </c>
      <c r="H333" s="10">
        <f>H334+H339</f>
        <v>23953842.84</v>
      </c>
    </row>
    <row r="334" spans="1:8" ht="12.75">
      <c r="A334" s="6" t="s">
        <v>238</v>
      </c>
      <c r="B334" s="23" t="s">
        <v>82</v>
      </c>
      <c r="C334" s="23"/>
      <c r="D334" s="23"/>
      <c r="E334" s="23"/>
      <c r="F334" s="10">
        <f>F335+F337+F338+F336</f>
        <v>6674154.420000001</v>
      </c>
      <c r="G334" s="10">
        <f>G335+G337+G338+G336</f>
        <v>6630195.23</v>
      </c>
      <c r="H334" s="10">
        <f>H335+H337+H338+H336</f>
        <v>6630195.23</v>
      </c>
    </row>
    <row r="335" spans="1:8" ht="12.75">
      <c r="A335" s="25" t="s">
        <v>223</v>
      </c>
      <c r="B335" s="23" t="s">
        <v>82</v>
      </c>
      <c r="C335" s="23" t="s">
        <v>293</v>
      </c>
      <c r="D335" s="23" t="s">
        <v>284</v>
      </c>
      <c r="E335" s="23" t="s">
        <v>285</v>
      </c>
      <c r="F335" s="10">
        <f>4472988.48+388912.62</f>
        <v>4861901.100000001</v>
      </c>
      <c r="G335" s="10">
        <f>4472988.48+388912.62</f>
        <v>4861901.100000001</v>
      </c>
      <c r="H335" s="10">
        <f>4472988.48+388912.62</f>
        <v>4861901.100000001</v>
      </c>
    </row>
    <row r="336" spans="1:8" ht="22.5">
      <c r="A336" s="25" t="s">
        <v>294</v>
      </c>
      <c r="B336" s="23" t="s">
        <v>82</v>
      </c>
      <c r="C336" s="23" t="s">
        <v>295</v>
      </c>
      <c r="D336" s="23" t="s">
        <v>284</v>
      </c>
      <c r="E336" s="23" t="s">
        <v>285</v>
      </c>
      <c r="F336" s="10">
        <v>24075</v>
      </c>
      <c r="G336" s="10">
        <v>0</v>
      </c>
      <c r="H336" s="10">
        <v>0</v>
      </c>
    </row>
    <row r="337" spans="1:8" ht="22.5">
      <c r="A337" s="25" t="s">
        <v>224</v>
      </c>
      <c r="B337" s="23" t="s">
        <v>82</v>
      </c>
      <c r="C337" s="23" t="s">
        <v>222</v>
      </c>
      <c r="D337" s="23" t="s">
        <v>284</v>
      </c>
      <c r="E337" s="23" t="s">
        <v>285</v>
      </c>
      <c r="F337" s="10">
        <f>1350842.52+117451.61</f>
        <v>1468294.1300000001</v>
      </c>
      <c r="G337" s="10">
        <f>1350842.52+117451.61</f>
        <v>1468294.1300000001</v>
      </c>
      <c r="H337" s="10">
        <f>1350842.52+117451.61</f>
        <v>1468294.1300000001</v>
      </c>
    </row>
    <row r="338" spans="1:8" ht="12.75">
      <c r="A338" s="4" t="s">
        <v>234</v>
      </c>
      <c r="B338" s="23" t="s">
        <v>82</v>
      </c>
      <c r="C338" s="23" t="s">
        <v>296</v>
      </c>
      <c r="D338" s="23" t="s">
        <v>284</v>
      </c>
      <c r="E338" s="23" t="s">
        <v>285</v>
      </c>
      <c r="F338" s="10">
        <v>319884.19</v>
      </c>
      <c r="G338" s="10">
        <f>50000+250000</f>
        <v>300000</v>
      </c>
      <c r="H338" s="10">
        <f>50000+250000</f>
        <v>300000</v>
      </c>
    </row>
    <row r="339" spans="1:8" ht="33.75">
      <c r="A339" s="4" t="s">
        <v>161</v>
      </c>
      <c r="B339" s="23" t="s">
        <v>83</v>
      </c>
      <c r="C339" s="23"/>
      <c r="D339" s="23"/>
      <c r="E339" s="23"/>
      <c r="F339" s="10">
        <f>F340+F341+F342+F343+F344+F345+F346+F347</f>
        <v>18995761.769999996</v>
      </c>
      <c r="G339" s="10">
        <f>G340+G341+G342+G343+G344+G345+G346+G347</f>
        <v>17050590.080000002</v>
      </c>
      <c r="H339" s="10">
        <f>H340+H341+H342+H343+H344+H345+H346+H347</f>
        <v>17323647.61</v>
      </c>
    </row>
    <row r="340" spans="1:8" ht="12.75">
      <c r="A340" s="25" t="s">
        <v>266</v>
      </c>
      <c r="B340" s="23" t="s">
        <v>83</v>
      </c>
      <c r="C340" s="23" t="s">
        <v>308</v>
      </c>
      <c r="D340" s="23" t="s">
        <v>284</v>
      </c>
      <c r="E340" s="23" t="s">
        <v>285</v>
      </c>
      <c r="F340" s="10">
        <f>1004820.54+10045187.88</f>
        <v>11050008.420000002</v>
      </c>
      <c r="G340" s="10">
        <f>1004820.54+10045187.88</f>
        <v>11050008.420000002</v>
      </c>
      <c r="H340" s="10">
        <f>1004820.54+10045187.88</f>
        <v>11050008.420000002</v>
      </c>
    </row>
    <row r="341" spans="1:8" ht="22.5">
      <c r="A341" s="25" t="s">
        <v>267</v>
      </c>
      <c r="B341" s="23" t="s">
        <v>83</v>
      </c>
      <c r="C341" s="23" t="s">
        <v>265</v>
      </c>
      <c r="D341" s="23" t="s">
        <v>284</v>
      </c>
      <c r="E341" s="23" t="s">
        <v>285</v>
      </c>
      <c r="F341" s="10">
        <f>303455.8+3033646.74</f>
        <v>3337102.54</v>
      </c>
      <c r="G341" s="10">
        <f>303455.8+3033646.74</f>
        <v>3337102.54</v>
      </c>
      <c r="H341" s="10">
        <f>303455.8+3033646.74</f>
        <v>3337102.54</v>
      </c>
    </row>
    <row r="342" spans="1:8" ht="12.75">
      <c r="A342" s="4" t="s">
        <v>315</v>
      </c>
      <c r="B342" s="23" t="s">
        <v>83</v>
      </c>
      <c r="C342" s="23" t="s">
        <v>314</v>
      </c>
      <c r="D342" s="23" t="s">
        <v>284</v>
      </c>
      <c r="E342" s="23" t="s">
        <v>285</v>
      </c>
      <c r="F342" s="10">
        <f>404400+960+95000+529000+886950</f>
        <v>1916310</v>
      </c>
      <c r="G342" s="10">
        <f>404400+960+95000+529000+886950-265630.88</f>
        <v>1650679.12</v>
      </c>
      <c r="H342" s="10">
        <f>404400+960+95000+529000+886950-7426.65+14853.3</f>
        <v>1923736.6500000001</v>
      </c>
    </row>
    <row r="343" spans="1:8" ht="12.75">
      <c r="A343" s="4" t="s">
        <v>234</v>
      </c>
      <c r="B343" s="23" t="s">
        <v>83</v>
      </c>
      <c r="C343" s="23" t="s">
        <v>296</v>
      </c>
      <c r="D343" s="23" t="s">
        <v>284</v>
      </c>
      <c r="E343" s="23" t="s">
        <v>285</v>
      </c>
      <c r="F343" s="10">
        <v>2213440.81</v>
      </c>
      <c r="G343" s="10">
        <v>700000</v>
      </c>
      <c r="H343" s="10">
        <v>700000</v>
      </c>
    </row>
    <row r="344" spans="1:8" ht="12.75">
      <c r="A344" s="5" t="s">
        <v>328</v>
      </c>
      <c r="B344" s="23" t="s">
        <v>83</v>
      </c>
      <c r="C344" s="23" t="s">
        <v>327</v>
      </c>
      <c r="D344" s="23" t="s">
        <v>284</v>
      </c>
      <c r="E344" s="23" t="s">
        <v>285</v>
      </c>
      <c r="F344" s="10">
        <v>466100</v>
      </c>
      <c r="G344" s="10">
        <v>300000</v>
      </c>
      <c r="H344" s="10">
        <v>300000</v>
      </c>
    </row>
    <row r="345" spans="1:8" ht="12.75">
      <c r="A345" s="4" t="s">
        <v>300</v>
      </c>
      <c r="B345" s="23" t="s">
        <v>83</v>
      </c>
      <c r="C345" s="23" t="s">
        <v>297</v>
      </c>
      <c r="D345" s="23" t="s">
        <v>284</v>
      </c>
      <c r="E345" s="23" t="s">
        <v>285</v>
      </c>
      <c r="F345" s="10">
        <v>6929.27</v>
      </c>
      <c r="G345" s="10">
        <v>8100</v>
      </c>
      <c r="H345" s="10">
        <v>8100</v>
      </c>
    </row>
    <row r="346" spans="1:8" ht="12.75">
      <c r="A346" s="4" t="s">
        <v>263</v>
      </c>
      <c r="B346" s="23" t="s">
        <v>83</v>
      </c>
      <c r="C346" s="23" t="s">
        <v>299</v>
      </c>
      <c r="D346" s="23" t="s">
        <v>284</v>
      </c>
      <c r="E346" s="23" t="s">
        <v>285</v>
      </c>
      <c r="F346" s="10">
        <v>4869.24</v>
      </c>
      <c r="G346" s="10">
        <v>4700</v>
      </c>
      <c r="H346" s="10">
        <v>4700</v>
      </c>
    </row>
    <row r="347" spans="1:8" ht="12.75">
      <c r="A347" s="4" t="s">
        <v>630</v>
      </c>
      <c r="B347" s="23" t="s">
        <v>83</v>
      </c>
      <c r="C347" s="23" t="s">
        <v>629</v>
      </c>
      <c r="D347" s="23" t="s">
        <v>284</v>
      </c>
      <c r="E347" s="23" t="s">
        <v>285</v>
      </c>
      <c r="F347" s="10">
        <v>1001.49</v>
      </c>
      <c r="G347" s="10">
        <v>0</v>
      </c>
      <c r="H347" s="10">
        <v>0</v>
      </c>
    </row>
    <row r="348" spans="1:9" ht="22.5">
      <c r="A348" s="44" t="s">
        <v>249</v>
      </c>
      <c r="B348" s="23" t="s">
        <v>375</v>
      </c>
      <c r="C348" s="23"/>
      <c r="D348" s="23"/>
      <c r="E348" s="23"/>
      <c r="F348" s="10">
        <f>F371+F367+F354+F360+F375+F349+F352+F358+F363+F378</f>
        <v>91138094.44</v>
      </c>
      <c r="G348" s="10">
        <f>G371+G367+G354+G360+G375+G349+G352+G358+G363+G378</f>
        <v>87234649.68</v>
      </c>
      <c r="H348" s="10">
        <f>H371+H367+H354+H360+H375+H349+H352+H358+H363+H378</f>
        <v>84593349.68</v>
      </c>
      <c r="I348" s="76"/>
    </row>
    <row r="349" spans="1:8" ht="12.75">
      <c r="A349" s="4" t="s">
        <v>255</v>
      </c>
      <c r="B349" s="23" t="s">
        <v>338</v>
      </c>
      <c r="C349" s="23"/>
      <c r="D349" s="23"/>
      <c r="E349" s="23"/>
      <c r="F349" s="10">
        <f>F350+F351</f>
        <v>3754680</v>
      </c>
      <c r="G349" s="10">
        <f>G350+G351</f>
        <v>3754680</v>
      </c>
      <c r="H349" s="10">
        <f>H350+H351</f>
        <v>3754680</v>
      </c>
    </row>
    <row r="350" spans="1:8" ht="12.75">
      <c r="A350" s="24" t="s">
        <v>235</v>
      </c>
      <c r="B350" s="23" t="s">
        <v>338</v>
      </c>
      <c r="C350" s="23" t="s">
        <v>296</v>
      </c>
      <c r="D350" s="23" t="s">
        <v>284</v>
      </c>
      <c r="E350" s="23" t="s">
        <v>276</v>
      </c>
      <c r="F350" s="10">
        <v>2555840</v>
      </c>
      <c r="G350" s="10">
        <v>3470230</v>
      </c>
      <c r="H350" s="10">
        <v>3470230</v>
      </c>
    </row>
    <row r="351" spans="1:8" ht="12.75">
      <c r="A351" s="3" t="s">
        <v>214</v>
      </c>
      <c r="B351" s="23" t="s">
        <v>338</v>
      </c>
      <c r="C351" s="23" t="s">
        <v>306</v>
      </c>
      <c r="D351" s="23" t="s">
        <v>284</v>
      </c>
      <c r="E351" s="23" t="s">
        <v>276</v>
      </c>
      <c r="F351" s="10">
        <v>1198840</v>
      </c>
      <c r="G351" s="10">
        <v>284450</v>
      </c>
      <c r="H351" s="10">
        <v>284450</v>
      </c>
    </row>
    <row r="352" spans="1:8" ht="22.5">
      <c r="A352" s="4" t="s">
        <v>256</v>
      </c>
      <c r="B352" s="23" t="s">
        <v>339</v>
      </c>
      <c r="C352" s="23"/>
      <c r="D352" s="23"/>
      <c r="E352" s="23"/>
      <c r="F352" s="10">
        <f>F353</f>
        <v>4166000</v>
      </c>
      <c r="G352" s="10">
        <f>G353</f>
        <v>4166000</v>
      </c>
      <c r="H352" s="10">
        <f>H353</f>
        <v>4166000</v>
      </c>
    </row>
    <row r="353" spans="1:8" ht="12.75">
      <c r="A353" s="24" t="s">
        <v>235</v>
      </c>
      <c r="B353" s="23" t="s">
        <v>339</v>
      </c>
      <c r="C353" s="23" t="s">
        <v>296</v>
      </c>
      <c r="D353" s="23" t="s">
        <v>284</v>
      </c>
      <c r="E353" s="23" t="s">
        <v>276</v>
      </c>
      <c r="F353" s="10">
        <v>4166000</v>
      </c>
      <c r="G353" s="10">
        <v>4166000</v>
      </c>
      <c r="H353" s="10">
        <v>4166000</v>
      </c>
    </row>
    <row r="354" spans="1:8" ht="22.5">
      <c r="A354" s="4" t="s">
        <v>340</v>
      </c>
      <c r="B354" s="23" t="s">
        <v>68</v>
      </c>
      <c r="C354" s="23"/>
      <c r="D354" s="23"/>
      <c r="E354" s="23"/>
      <c r="F354" s="10">
        <f>F355+F357+F356</f>
        <v>3005432.84</v>
      </c>
      <c r="G354" s="10">
        <f>G355+G357+G356</f>
        <v>2505432.84</v>
      </c>
      <c r="H354" s="10">
        <f>H355+H357+H356</f>
        <v>2505432.84</v>
      </c>
    </row>
    <row r="355" spans="1:8" ht="12.75">
      <c r="A355" s="24" t="s">
        <v>235</v>
      </c>
      <c r="B355" s="23" t="s">
        <v>68</v>
      </c>
      <c r="C355" s="23" t="s">
        <v>296</v>
      </c>
      <c r="D355" s="23" t="s">
        <v>284</v>
      </c>
      <c r="E355" s="23" t="s">
        <v>276</v>
      </c>
      <c r="F355" s="9">
        <v>1552018.3</v>
      </c>
      <c r="G355" s="9">
        <v>1000000</v>
      </c>
      <c r="H355" s="9">
        <v>1000000</v>
      </c>
    </row>
    <row r="356" spans="1:8" ht="22.5">
      <c r="A356" s="24" t="s">
        <v>212</v>
      </c>
      <c r="B356" s="23" t="s">
        <v>68</v>
      </c>
      <c r="C356" s="23" t="s">
        <v>155</v>
      </c>
      <c r="D356" s="23" t="s">
        <v>284</v>
      </c>
      <c r="E356" s="23" t="s">
        <v>276</v>
      </c>
      <c r="F356" s="9">
        <v>12789.54</v>
      </c>
      <c r="G356" s="9">
        <v>5432.84</v>
      </c>
      <c r="H356" s="9">
        <v>5432.84</v>
      </c>
    </row>
    <row r="357" spans="1:8" ht="12.75">
      <c r="A357" s="3" t="s">
        <v>214</v>
      </c>
      <c r="B357" s="23" t="s">
        <v>68</v>
      </c>
      <c r="C357" s="23" t="s">
        <v>306</v>
      </c>
      <c r="D357" s="23" t="s">
        <v>284</v>
      </c>
      <c r="E357" s="23" t="s">
        <v>276</v>
      </c>
      <c r="F357" s="9">
        <v>1440625</v>
      </c>
      <c r="G357" s="9">
        <v>1500000</v>
      </c>
      <c r="H357" s="9">
        <v>1500000</v>
      </c>
    </row>
    <row r="358" spans="1:8" ht="12.75">
      <c r="A358" s="4" t="s">
        <v>257</v>
      </c>
      <c r="B358" s="23" t="s">
        <v>73</v>
      </c>
      <c r="C358" s="23"/>
      <c r="D358" s="23"/>
      <c r="E358" s="23"/>
      <c r="F358" s="10">
        <f>F359</f>
        <v>2695000</v>
      </c>
      <c r="G358" s="10">
        <f>G359</f>
        <v>2695000</v>
      </c>
      <c r="H358" s="10">
        <f>H359</f>
        <v>2695000</v>
      </c>
    </row>
    <row r="359" spans="1:8" ht="12.75">
      <c r="A359" s="24" t="s">
        <v>235</v>
      </c>
      <c r="B359" s="23" t="s">
        <v>73</v>
      </c>
      <c r="C359" s="23" t="s">
        <v>296</v>
      </c>
      <c r="D359" s="23" t="s">
        <v>284</v>
      </c>
      <c r="E359" s="23" t="s">
        <v>276</v>
      </c>
      <c r="F359" s="9">
        <v>2695000</v>
      </c>
      <c r="G359" s="9">
        <v>2695000</v>
      </c>
      <c r="H359" s="9">
        <v>2695000</v>
      </c>
    </row>
    <row r="360" spans="1:8" ht="22.5">
      <c r="A360" s="4" t="s">
        <v>478</v>
      </c>
      <c r="B360" s="23" t="s">
        <v>469</v>
      </c>
      <c r="C360" s="23"/>
      <c r="D360" s="23"/>
      <c r="E360" s="23"/>
      <c r="F360" s="9">
        <f>F361+F362</f>
        <v>3240259.25</v>
      </c>
      <c r="G360" s="9">
        <f>G361+G362</f>
        <v>3240259.25</v>
      </c>
      <c r="H360" s="9">
        <f>H361+H362</f>
        <v>3240259.25</v>
      </c>
    </row>
    <row r="361" spans="1:8" ht="12.75">
      <c r="A361" s="4" t="s">
        <v>234</v>
      </c>
      <c r="B361" s="23" t="s">
        <v>469</v>
      </c>
      <c r="C361" s="23" t="s">
        <v>296</v>
      </c>
      <c r="D361" s="23" t="s">
        <v>284</v>
      </c>
      <c r="E361" s="23" t="s">
        <v>276</v>
      </c>
      <c r="F361" s="9">
        <v>1292363.54</v>
      </c>
      <c r="G361" s="9">
        <v>2318176.51</v>
      </c>
      <c r="H361" s="9">
        <v>2318176.51</v>
      </c>
    </row>
    <row r="362" spans="1:8" ht="12.75">
      <c r="A362" s="3" t="s">
        <v>214</v>
      </c>
      <c r="B362" s="23" t="s">
        <v>469</v>
      </c>
      <c r="C362" s="23" t="s">
        <v>306</v>
      </c>
      <c r="D362" s="23" t="s">
        <v>284</v>
      </c>
      <c r="E362" s="23" t="s">
        <v>276</v>
      </c>
      <c r="F362" s="9">
        <v>1947895.71</v>
      </c>
      <c r="G362" s="9">
        <v>922082.74</v>
      </c>
      <c r="H362" s="9">
        <v>922082.74</v>
      </c>
    </row>
    <row r="363" spans="1:8" ht="22.5">
      <c r="A363" s="4" t="s">
        <v>578</v>
      </c>
      <c r="B363" s="23" t="s">
        <v>420</v>
      </c>
      <c r="C363" s="23"/>
      <c r="D363" s="23"/>
      <c r="E363" s="23"/>
      <c r="F363" s="10">
        <f>F364+F365+F366</f>
        <v>55370260</v>
      </c>
      <c r="G363" s="10">
        <f>G364+G365+G366</f>
        <v>55370260</v>
      </c>
      <c r="H363" s="10">
        <f>H364+H365+H366</f>
        <v>52728960</v>
      </c>
    </row>
    <row r="364" spans="1:8" ht="12.75">
      <c r="A364" s="24" t="s">
        <v>235</v>
      </c>
      <c r="B364" s="23" t="s">
        <v>420</v>
      </c>
      <c r="C364" s="23" t="s">
        <v>296</v>
      </c>
      <c r="D364" s="23" t="s">
        <v>284</v>
      </c>
      <c r="E364" s="23" t="s">
        <v>276</v>
      </c>
      <c r="F364" s="9">
        <v>19818082.17</v>
      </c>
      <c r="G364" s="9">
        <f>176870+22000000</f>
        <v>22176870</v>
      </c>
      <c r="H364" s="9">
        <f>176870+22000000</f>
        <v>22176870</v>
      </c>
    </row>
    <row r="365" spans="1:8" ht="33.75">
      <c r="A365" s="4" t="s">
        <v>307</v>
      </c>
      <c r="B365" s="23" t="s">
        <v>420</v>
      </c>
      <c r="C365" s="23" t="s">
        <v>305</v>
      </c>
      <c r="D365" s="23" t="s">
        <v>284</v>
      </c>
      <c r="E365" s="23" t="s">
        <v>276</v>
      </c>
      <c r="F365" s="9">
        <v>31253244.6</v>
      </c>
      <c r="G365" s="9">
        <f>160090+33033300</f>
        <v>33193390</v>
      </c>
      <c r="H365" s="9">
        <f>160090+30392000</f>
        <v>30552090</v>
      </c>
    </row>
    <row r="366" spans="1:8" ht="33.75">
      <c r="A366" s="4" t="s">
        <v>623</v>
      </c>
      <c r="B366" s="23" t="s">
        <v>420</v>
      </c>
      <c r="C366" s="23" t="s">
        <v>622</v>
      </c>
      <c r="D366" s="23" t="s">
        <v>284</v>
      </c>
      <c r="E366" s="23" t="s">
        <v>276</v>
      </c>
      <c r="F366" s="9">
        <v>4298933.23</v>
      </c>
      <c r="G366" s="9">
        <v>0</v>
      </c>
      <c r="H366" s="9">
        <v>0</v>
      </c>
    </row>
    <row r="367" spans="1:8" ht="22.5">
      <c r="A367" s="24" t="s">
        <v>230</v>
      </c>
      <c r="B367" s="34" t="s">
        <v>66</v>
      </c>
      <c r="C367" s="23"/>
      <c r="D367" s="23"/>
      <c r="E367" s="23"/>
      <c r="F367" s="10">
        <f>F368+F369+F370</f>
        <v>6801478.8</v>
      </c>
      <c r="G367" s="10">
        <f>G368+G369+G370</f>
        <v>6801478.8</v>
      </c>
      <c r="H367" s="10">
        <f>H368+H369+H370</f>
        <v>6801478.8</v>
      </c>
    </row>
    <row r="368" spans="1:8" ht="12.75">
      <c r="A368" s="24" t="s">
        <v>235</v>
      </c>
      <c r="B368" s="34" t="s">
        <v>66</v>
      </c>
      <c r="C368" s="23" t="s">
        <v>296</v>
      </c>
      <c r="D368" s="23" t="s">
        <v>284</v>
      </c>
      <c r="E368" s="23" t="s">
        <v>276</v>
      </c>
      <c r="F368" s="9">
        <v>3973598.8</v>
      </c>
      <c r="G368" s="9">
        <f>716436.3+2220000</f>
        <v>2936436.3</v>
      </c>
      <c r="H368" s="9">
        <f>716436.3+2220000</f>
        <v>2936436.3</v>
      </c>
    </row>
    <row r="369" spans="1:8" ht="12.75">
      <c r="A369" s="3" t="s">
        <v>214</v>
      </c>
      <c r="B369" s="34" t="s">
        <v>66</v>
      </c>
      <c r="C369" s="23" t="s">
        <v>306</v>
      </c>
      <c r="D369" s="23" t="s">
        <v>284</v>
      </c>
      <c r="E369" s="23" t="s">
        <v>276</v>
      </c>
      <c r="F369" s="9">
        <v>2814033.5</v>
      </c>
      <c r="G369" s="9">
        <f>358642.5+3506400</f>
        <v>3865042.5</v>
      </c>
      <c r="H369" s="9">
        <f>358642.5+3506400</f>
        <v>3865042.5</v>
      </c>
    </row>
    <row r="370" spans="1:8" ht="12.75">
      <c r="A370" s="3" t="s">
        <v>628</v>
      </c>
      <c r="B370" s="34" t="s">
        <v>66</v>
      </c>
      <c r="C370" s="23" t="s">
        <v>627</v>
      </c>
      <c r="D370" s="23" t="s">
        <v>284</v>
      </c>
      <c r="E370" s="23" t="s">
        <v>276</v>
      </c>
      <c r="F370" s="9">
        <v>13846.5</v>
      </c>
      <c r="G370" s="9">
        <v>0</v>
      </c>
      <c r="H370" s="9">
        <v>0</v>
      </c>
    </row>
    <row r="371" spans="1:8" ht="33.75">
      <c r="A371" s="25" t="s">
        <v>396</v>
      </c>
      <c r="B371" s="23" t="s">
        <v>146</v>
      </c>
      <c r="C371" s="23"/>
      <c r="D371" s="23"/>
      <c r="E371" s="23"/>
      <c r="F371" s="10">
        <f>F372+F373+F374</f>
        <v>10399372.27</v>
      </c>
      <c r="G371" s="10">
        <f>G372+G373+G374</f>
        <v>8419718.79</v>
      </c>
      <c r="H371" s="10">
        <f>H372+H373+H374</f>
        <v>8419718.79</v>
      </c>
    </row>
    <row r="372" spans="1:8" ht="12.75">
      <c r="A372" s="24" t="s">
        <v>235</v>
      </c>
      <c r="B372" s="23" t="s">
        <v>146</v>
      </c>
      <c r="C372" s="23" t="s">
        <v>296</v>
      </c>
      <c r="D372" s="23" t="s">
        <v>284</v>
      </c>
      <c r="E372" s="23" t="s">
        <v>276</v>
      </c>
      <c r="F372" s="9">
        <v>4024708.66</v>
      </c>
      <c r="G372" s="9">
        <f>1093140.61+3130000</f>
        <v>4223140.61</v>
      </c>
      <c r="H372" s="9">
        <f>1093140.61+3130000</f>
        <v>4223140.61</v>
      </c>
    </row>
    <row r="373" spans="1:8" ht="12.75">
      <c r="A373" s="3" t="s">
        <v>214</v>
      </c>
      <c r="B373" s="23" t="s">
        <v>146</v>
      </c>
      <c r="C373" s="23" t="s">
        <v>306</v>
      </c>
      <c r="D373" s="23" t="s">
        <v>284</v>
      </c>
      <c r="E373" s="23" t="s">
        <v>276</v>
      </c>
      <c r="F373" s="9">
        <v>5714541.29</v>
      </c>
      <c r="G373" s="9">
        <f>1067978.18+3128600</f>
        <v>4196578.18</v>
      </c>
      <c r="H373" s="9">
        <f>1067978.18+3128600</f>
        <v>4196578.18</v>
      </c>
    </row>
    <row r="374" spans="1:8" ht="12.75">
      <c r="A374" s="3" t="s">
        <v>628</v>
      </c>
      <c r="B374" s="23" t="s">
        <v>146</v>
      </c>
      <c r="C374" s="23" t="s">
        <v>627</v>
      </c>
      <c r="D374" s="23" t="s">
        <v>284</v>
      </c>
      <c r="E374" s="23" t="s">
        <v>276</v>
      </c>
      <c r="F374" s="9">
        <v>660122.32</v>
      </c>
      <c r="G374" s="9">
        <v>0</v>
      </c>
      <c r="H374" s="9">
        <v>0</v>
      </c>
    </row>
    <row r="375" spans="1:8" ht="56.25">
      <c r="A375" s="43" t="s">
        <v>682</v>
      </c>
      <c r="B375" s="34" t="s">
        <v>67</v>
      </c>
      <c r="C375" s="23"/>
      <c r="D375" s="23"/>
      <c r="E375" s="23"/>
      <c r="F375" s="10">
        <f>F376+F377</f>
        <v>311411.27999999997</v>
      </c>
      <c r="G375" s="10">
        <f>G376+G377</f>
        <v>281820</v>
      </c>
      <c r="H375" s="10">
        <f>H376+H377</f>
        <v>281820</v>
      </c>
    </row>
    <row r="376" spans="1:8" ht="12.75">
      <c r="A376" s="24" t="s">
        <v>235</v>
      </c>
      <c r="B376" s="34" t="s">
        <v>67</v>
      </c>
      <c r="C376" s="23" t="s">
        <v>296</v>
      </c>
      <c r="D376" s="23" t="s">
        <v>284</v>
      </c>
      <c r="E376" s="23" t="s">
        <v>276</v>
      </c>
      <c r="F376" s="9">
        <v>254704.8</v>
      </c>
      <c r="G376" s="9">
        <f>193087+51993</f>
        <v>245080</v>
      </c>
      <c r="H376" s="9">
        <f>193087+51993</f>
        <v>245080</v>
      </c>
    </row>
    <row r="377" spans="1:8" ht="12.75">
      <c r="A377" s="3" t="s">
        <v>214</v>
      </c>
      <c r="B377" s="34" t="s">
        <v>67</v>
      </c>
      <c r="C377" s="23" t="s">
        <v>306</v>
      </c>
      <c r="D377" s="23" t="s">
        <v>284</v>
      </c>
      <c r="E377" s="23" t="s">
        <v>276</v>
      </c>
      <c r="F377" s="9">
        <v>56706.48</v>
      </c>
      <c r="G377" s="9">
        <f>28946+7794</f>
        <v>36740</v>
      </c>
      <c r="H377" s="9">
        <f>28946+7794</f>
        <v>36740</v>
      </c>
    </row>
    <row r="378" spans="1:8" ht="22.5">
      <c r="A378" s="28" t="s">
        <v>589</v>
      </c>
      <c r="B378" s="34" t="s">
        <v>587</v>
      </c>
      <c r="C378" s="23"/>
      <c r="D378" s="23"/>
      <c r="E378" s="23"/>
      <c r="F378" s="9">
        <f>F379</f>
        <v>1394200</v>
      </c>
      <c r="G378" s="9">
        <f>G379</f>
        <v>0</v>
      </c>
      <c r="H378" s="9">
        <f>H379</f>
        <v>0</v>
      </c>
    </row>
    <row r="379" spans="1:8" ht="56.25">
      <c r="A379" s="28" t="s">
        <v>590</v>
      </c>
      <c r="B379" s="34" t="s">
        <v>588</v>
      </c>
      <c r="C379" s="23"/>
      <c r="D379" s="23"/>
      <c r="E379" s="23"/>
      <c r="F379" s="9">
        <f>F380+F381+F382</f>
        <v>1394200</v>
      </c>
      <c r="G379" s="9">
        <f>G380+G381+G382</f>
        <v>0</v>
      </c>
      <c r="H379" s="9">
        <f>H380+H381+H382</f>
        <v>0</v>
      </c>
    </row>
    <row r="380" spans="1:8" ht="12.75">
      <c r="A380" s="4" t="s">
        <v>234</v>
      </c>
      <c r="B380" s="34" t="s">
        <v>588</v>
      </c>
      <c r="C380" s="23" t="s">
        <v>296</v>
      </c>
      <c r="D380" s="23" t="s">
        <v>284</v>
      </c>
      <c r="E380" s="23" t="s">
        <v>276</v>
      </c>
      <c r="F380" s="9">
        <v>931256</v>
      </c>
      <c r="G380" s="9">
        <v>0</v>
      </c>
      <c r="H380" s="9">
        <v>0</v>
      </c>
    </row>
    <row r="381" spans="1:8" ht="12.75">
      <c r="A381" s="3" t="s">
        <v>214</v>
      </c>
      <c r="B381" s="34" t="s">
        <v>588</v>
      </c>
      <c r="C381" s="23" t="s">
        <v>306</v>
      </c>
      <c r="D381" s="23" t="s">
        <v>284</v>
      </c>
      <c r="E381" s="23" t="s">
        <v>276</v>
      </c>
      <c r="F381" s="9">
        <v>442816</v>
      </c>
      <c r="G381" s="9">
        <v>0</v>
      </c>
      <c r="H381" s="9">
        <v>0</v>
      </c>
    </row>
    <row r="382" spans="1:8" ht="12.75">
      <c r="A382" s="3" t="s">
        <v>628</v>
      </c>
      <c r="B382" s="34" t="s">
        <v>588</v>
      </c>
      <c r="C382" s="23" t="s">
        <v>627</v>
      </c>
      <c r="D382" s="23" t="s">
        <v>284</v>
      </c>
      <c r="E382" s="23" t="s">
        <v>276</v>
      </c>
      <c r="F382" s="9">
        <v>20128</v>
      </c>
      <c r="G382" s="9">
        <v>0</v>
      </c>
      <c r="H382" s="9">
        <v>0</v>
      </c>
    </row>
    <row r="383" spans="1:9" ht="22.5">
      <c r="A383" s="3" t="s">
        <v>341</v>
      </c>
      <c r="B383" s="21" t="s">
        <v>176</v>
      </c>
      <c r="C383" s="22"/>
      <c r="D383" s="22"/>
      <c r="E383" s="22"/>
      <c r="F383" s="20">
        <f>F384+F396+F424</f>
        <v>1519717969.8600001</v>
      </c>
      <c r="G383" s="20">
        <f>G384+G396+G424</f>
        <v>858332188.84</v>
      </c>
      <c r="H383" s="20">
        <f>H384+H396+H424</f>
        <v>868126173.4</v>
      </c>
      <c r="I383" s="76"/>
    </row>
    <row r="384" spans="1:8" ht="22.5">
      <c r="A384" s="45" t="s">
        <v>249</v>
      </c>
      <c r="B384" s="23" t="s">
        <v>250</v>
      </c>
      <c r="C384" s="22"/>
      <c r="D384" s="22"/>
      <c r="E384" s="22"/>
      <c r="F384" s="20">
        <f>F393+F385+F388+F391</f>
        <v>92051168.72</v>
      </c>
      <c r="G384" s="20">
        <f>G393+G385+G388+G391</f>
        <v>92080760</v>
      </c>
      <c r="H384" s="20">
        <f>H393+H385+H388+H391</f>
        <v>92080760</v>
      </c>
    </row>
    <row r="385" spans="1:8" ht="45">
      <c r="A385" s="46" t="s">
        <v>397</v>
      </c>
      <c r="B385" s="23" t="s">
        <v>87</v>
      </c>
      <c r="C385" s="23"/>
      <c r="D385" s="22"/>
      <c r="E385" s="22"/>
      <c r="F385" s="10">
        <f>F386+F387</f>
        <v>13858450</v>
      </c>
      <c r="G385" s="10">
        <f>G386+G387</f>
        <v>13858450</v>
      </c>
      <c r="H385" s="10">
        <f>H386+H387</f>
        <v>13858450</v>
      </c>
    </row>
    <row r="386" spans="1:8" ht="12.75">
      <c r="A386" s="4" t="s">
        <v>234</v>
      </c>
      <c r="B386" s="23" t="s">
        <v>87</v>
      </c>
      <c r="C386" s="23" t="s">
        <v>296</v>
      </c>
      <c r="D386" s="22" t="s">
        <v>286</v>
      </c>
      <c r="E386" s="22" t="s">
        <v>279</v>
      </c>
      <c r="F386" s="9">
        <v>9674710</v>
      </c>
      <c r="G386" s="9">
        <v>10814350</v>
      </c>
      <c r="H386" s="9">
        <v>10814350</v>
      </c>
    </row>
    <row r="387" spans="1:8" ht="12.75">
      <c r="A387" s="3" t="s">
        <v>214</v>
      </c>
      <c r="B387" s="23" t="s">
        <v>87</v>
      </c>
      <c r="C387" s="23" t="s">
        <v>306</v>
      </c>
      <c r="D387" s="22" t="s">
        <v>286</v>
      </c>
      <c r="E387" s="22" t="s">
        <v>279</v>
      </c>
      <c r="F387" s="9">
        <v>4183740</v>
      </c>
      <c r="G387" s="9">
        <v>3044100</v>
      </c>
      <c r="H387" s="9">
        <v>3044100</v>
      </c>
    </row>
    <row r="388" spans="1:8" ht="12.75">
      <c r="A388" s="4" t="s">
        <v>55</v>
      </c>
      <c r="B388" s="23" t="s">
        <v>53</v>
      </c>
      <c r="C388" s="23"/>
      <c r="D388" s="22"/>
      <c r="E388" s="22"/>
      <c r="F388" s="20">
        <f>F389+F390</f>
        <v>40526900</v>
      </c>
      <c r="G388" s="20">
        <f>G389+G390</f>
        <v>40526900</v>
      </c>
      <c r="H388" s="20">
        <f>H389+H390</f>
        <v>40526900</v>
      </c>
    </row>
    <row r="389" spans="1:8" ht="12.75">
      <c r="A389" s="4" t="s">
        <v>234</v>
      </c>
      <c r="B389" s="23" t="s">
        <v>53</v>
      </c>
      <c r="C389" s="23" t="s">
        <v>296</v>
      </c>
      <c r="D389" s="23" t="s">
        <v>284</v>
      </c>
      <c r="E389" s="23" t="s">
        <v>275</v>
      </c>
      <c r="F389" s="10">
        <v>27562440</v>
      </c>
      <c r="G389" s="10">
        <v>27562440</v>
      </c>
      <c r="H389" s="10">
        <v>27562440</v>
      </c>
    </row>
    <row r="390" spans="1:8" ht="33.75">
      <c r="A390" s="4" t="s">
        <v>307</v>
      </c>
      <c r="B390" s="23" t="s">
        <v>53</v>
      </c>
      <c r="C390" s="23" t="s">
        <v>305</v>
      </c>
      <c r="D390" s="23" t="s">
        <v>284</v>
      </c>
      <c r="E390" s="23" t="s">
        <v>275</v>
      </c>
      <c r="F390" s="10">
        <v>12964460</v>
      </c>
      <c r="G390" s="10">
        <v>12964460</v>
      </c>
      <c r="H390" s="10">
        <v>12964460</v>
      </c>
    </row>
    <row r="391" spans="1:8" ht="12.75">
      <c r="A391" s="4" t="s">
        <v>56</v>
      </c>
      <c r="B391" s="23" t="s">
        <v>54</v>
      </c>
      <c r="C391" s="23"/>
      <c r="D391" s="22"/>
      <c r="E391" s="22"/>
      <c r="F391" s="10">
        <f>F392</f>
        <v>34532000</v>
      </c>
      <c r="G391" s="10">
        <f>G392</f>
        <v>34532000</v>
      </c>
      <c r="H391" s="10">
        <f>H392</f>
        <v>34532000</v>
      </c>
    </row>
    <row r="392" spans="1:8" ht="12.75">
      <c r="A392" s="4" t="s">
        <v>234</v>
      </c>
      <c r="B392" s="23" t="s">
        <v>54</v>
      </c>
      <c r="C392" s="23" t="s">
        <v>296</v>
      </c>
      <c r="D392" s="23" t="s">
        <v>284</v>
      </c>
      <c r="E392" s="23" t="s">
        <v>275</v>
      </c>
      <c r="F392" s="10">
        <v>34532000</v>
      </c>
      <c r="G392" s="10">
        <v>34532000</v>
      </c>
      <c r="H392" s="10">
        <v>34532000</v>
      </c>
    </row>
    <row r="393" spans="1:8" ht="56.25">
      <c r="A393" s="43" t="s">
        <v>682</v>
      </c>
      <c r="B393" s="34" t="s">
        <v>52</v>
      </c>
      <c r="C393" s="22"/>
      <c r="D393" s="22"/>
      <c r="E393" s="22"/>
      <c r="F393" s="20">
        <f>F394+F395</f>
        <v>3133818.72</v>
      </c>
      <c r="G393" s="20">
        <f>G394+G395</f>
        <v>3163410</v>
      </c>
      <c r="H393" s="20">
        <f>H394+H395</f>
        <v>3163410</v>
      </c>
    </row>
    <row r="394" spans="1:8" ht="12.75">
      <c r="A394" s="24" t="s">
        <v>235</v>
      </c>
      <c r="B394" s="34" t="s">
        <v>52</v>
      </c>
      <c r="C394" s="23" t="s">
        <v>296</v>
      </c>
      <c r="D394" s="22" t="s">
        <v>284</v>
      </c>
      <c r="E394" s="22" t="s">
        <v>275</v>
      </c>
      <c r="F394" s="10">
        <v>2137333.89</v>
      </c>
      <c r="G394" s="10">
        <f>1677462+451698</f>
        <v>2129160</v>
      </c>
      <c r="H394" s="10">
        <f>1677462+451698</f>
        <v>2129160</v>
      </c>
    </row>
    <row r="395" spans="1:8" ht="12.75">
      <c r="A395" s="24" t="s">
        <v>214</v>
      </c>
      <c r="B395" s="34" t="s">
        <v>52</v>
      </c>
      <c r="C395" s="23" t="s">
        <v>306</v>
      </c>
      <c r="D395" s="22" t="s">
        <v>284</v>
      </c>
      <c r="E395" s="22" t="s">
        <v>275</v>
      </c>
      <c r="F395" s="10">
        <v>996484.83</v>
      </c>
      <c r="G395" s="10">
        <f>814835+219415</f>
        <v>1034250</v>
      </c>
      <c r="H395" s="10">
        <f>814835+219415</f>
        <v>1034250</v>
      </c>
    </row>
    <row r="396" spans="1:8" ht="22.5">
      <c r="A396" s="3" t="s">
        <v>251</v>
      </c>
      <c r="B396" s="23" t="s">
        <v>252</v>
      </c>
      <c r="C396" s="23"/>
      <c r="D396" s="23"/>
      <c r="E396" s="23"/>
      <c r="F396" s="20">
        <f>F397+F405+F417+F403+F407+F421</f>
        <v>788533229.1500001</v>
      </c>
      <c r="G396" s="20">
        <f>G397+G405+G417+G403+G407</f>
        <v>763572328.84</v>
      </c>
      <c r="H396" s="20">
        <f>H397+H405+H417+H403+H407</f>
        <v>773366313.4</v>
      </c>
    </row>
    <row r="397" spans="1:8" ht="33.75">
      <c r="A397" s="6" t="s">
        <v>322</v>
      </c>
      <c r="B397" s="23" t="s">
        <v>57</v>
      </c>
      <c r="C397" s="23"/>
      <c r="D397" s="23"/>
      <c r="E397" s="23"/>
      <c r="F397" s="20">
        <f>F398+F399+F401+F402+F400</f>
        <v>427247900</v>
      </c>
      <c r="G397" s="20">
        <f>G398+G399+G401+G402+G400</f>
        <v>427600300</v>
      </c>
      <c r="H397" s="20">
        <f>H398+H399+H401+H402+H400</f>
        <v>427966900</v>
      </c>
    </row>
    <row r="398" spans="1:8" ht="12.75">
      <c r="A398" s="25" t="s">
        <v>266</v>
      </c>
      <c r="B398" s="23" t="s">
        <v>57</v>
      </c>
      <c r="C398" s="23" t="s">
        <v>308</v>
      </c>
      <c r="D398" s="23" t="s">
        <v>284</v>
      </c>
      <c r="E398" s="23" t="s">
        <v>275</v>
      </c>
      <c r="F398" s="62">
        <v>184994400</v>
      </c>
      <c r="G398" s="62">
        <v>185187600</v>
      </c>
      <c r="H398" s="62">
        <v>185388500</v>
      </c>
    </row>
    <row r="399" spans="1:8" ht="22.5">
      <c r="A399" s="25" t="s">
        <v>267</v>
      </c>
      <c r="B399" s="23" t="s">
        <v>57</v>
      </c>
      <c r="C399" s="23" t="s">
        <v>265</v>
      </c>
      <c r="D399" s="22" t="s">
        <v>284</v>
      </c>
      <c r="E399" s="22" t="s">
        <v>275</v>
      </c>
      <c r="F399" s="62">
        <v>55868300</v>
      </c>
      <c r="G399" s="62">
        <v>55926700</v>
      </c>
      <c r="H399" s="62">
        <v>55987300</v>
      </c>
    </row>
    <row r="400" spans="1:8" ht="12.75">
      <c r="A400" s="4" t="s">
        <v>315</v>
      </c>
      <c r="B400" s="23" t="s">
        <v>57</v>
      </c>
      <c r="C400" s="23" t="s">
        <v>314</v>
      </c>
      <c r="D400" s="22" t="s">
        <v>284</v>
      </c>
      <c r="E400" s="22" t="s">
        <v>275</v>
      </c>
      <c r="F400" s="62">
        <v>50000</v>
      </c>
      <c r="G400" s="62">
        <v>0</v>
      </c>
      <c r="H400" s="62">
        <v>0</v>
      </c>
    </row>
    <row r="401" spans="1:8" ht="12.75">
      <c r="A401" s="4" t="s">
        <v>235</v>
      </c>
      <c r="B401" s="23" t="s">
        <v>57</v>
      </c>
      <c r="C401" s="23" t="s">
        <v>296</v>
      </c>
      <c r="D401" s="23" t="s">
        <v>284</v>
      </c>
      <c r="E401" s="23" t="s">
        <v>275</v>
      </c>
      <c r="F401" s="62">
        <v>5475000</v>
      </c>
      <c r="G401" s="62">
        <v>5525000</v>
      </c>
      <c r="H401" s="62">
        <v>5525000</v>
      </c>
    </row>
    <row r="402" spans="1:8" ht="33.75">
      <c r="A402" s="4" t="s">
        <v>307</v>
      </c>
      <c r="B402" s="23" t="s">
        <v>57</v>
      </c>
      <c r="C402" s="23" t="s">
        <v>305</v>
      </c>
      <c r="D402" s="22" t="s">
        <v>284</v>
      </c>
      <c r="E402" s="22" t="s">
        <v>275</v>
      </c>
      <c r="F402" s="62">
        <f>96617600+84242600</f>
        <v>180860200</v>
      </c>
      <c r="G402" s="62">
        <f>96718400+84242600</f>
        <v>180961000</v>
      </c>
      <c r="H402" s="62">
        <f>96823500+84242600</f>
        <v>181066100</v>
      </c>
    </row>
    <row r="403" spans="1:8" ht="33.75">
      <c r="A403" s="47" t="s">
        <v>60</v>
      </c>
      <c r="B403" s="23" t="s">
        <v>59</v>
      </c>
      <c r="C403" s="23"/>
      <c r="D403" s="22"/>
      <c r="E403" s="22"/>
      <c r="F403" s="20">
        <f>F404</f>
        <v>6277800</v>
      </c>
      <c r="G403" s="20">
        <f>G404</f>
        <v>6287600</v>
      </c>
      <c r="H403" s="20">
        <f>H404</f>
        <v>6297800</v>
      </c>
    </row>
    <row r="404" spans="1:8" ht="12.75">
      <c r="A404" s="4" t="s">
        <v>424</v>
      </c>
      <c r="B404" s="23" t="s">
        <v>59</v>
      </c>
      <c r="C404" s="22" t="s">
        <v>423</v>
      </c>
      <c r="D404" s="23" t="s">
        <v>284</v>
      </c>
      <c r="E404" s="23" t="s">
        <v>275</v>
      </c>
      <c r="F404" s="9">
        <v>6277800</v>
      </c>
      <c r="G404" s="9">
        <v>6287600</v>
      </c>
      <c r="H404" s="9">
        <v>6297800</v>
      </c>
    </row>
    <row r="405" spans="1:8" ht="45">
      <c r="A405" s="46" t="s">
        <v>397</v>
      </c>
      <c r="B405" s="23" t="s">
        <v>88</v>
      </c>
      <c r="C405" s="23"/>
      <c r="D405" s="23"/>
      <c r="E405" s="23"/>
      <c r="F405" s="10">
        <f>F406</f>
        <v>385650</v>
      </c>
      <c r="G405" s="10">
        <f>G406</f>
        <v>385650</v>
      </c>
      <c r="H405" s="10">
        <f>H406</f>
        <v>385650</v>
      </c>
    </row>
    <row r="406" spans="1:8" ht="12.75">
      <c r="A406" s="4" t="s">
        <v>424</v>
      </c>
      <c r="B406" s="23" t="s">
        <v>88</v>
      </c>
      <c r="C406" s="23" t="s">
        <v>423</v>
      </c>
      <c r="D406" s="22" t="s">
        <v>286</v>
      </c>
      <c r="E406" s="22" t="s">
        <v>279</v>
      </c>
      <c r="F406" s="9">
        <v>385650</v>
      </c>
      <c r="G406" s="9">
        <v>385650</v>
      </c>
      <c r="H406" s="9">
        <v>385650</v>
      </c>
    </row>
    <row r="407" spans="1:8" ht="22.5">
      <c r="A407" s="27" t="s">
        <v>342</v>
      </c>
      <c r="B407" s="23" t="s">
        <v>61</v>
      </c>
      <c r="C407" s="22"/>
      <c r="D407" s="22"/>
      <c r="E407" s="22"/>
      <c r="F407" s="20">
        <f>F408+F409+F410+F411+F412+F413+F415+F414+F416</f>
        <v>351681879.15000004</v>
      </c>
      <c r="G407" s="20">
        <f>G408+G409+G410+G411+G412+G413+G415+G414+G416</f>
        <v>326174293.84000003</v>
      </c>
      <c r="H407" s="20">
        <f>H408+H409+H410+H411+H412+H413+H415+H414+H416</f>
        <v>335591478.4</v>
      </c>
    </row>
    <row r="408" spans="1:8" ht="12.75">
      <c r="A408" s="25" t="s">
        <v>266</v>
      </c>
      <c r="B408" s="23" t="s">
        <v>61</v>
      </c>
      <c r="C408" s="23" t="s">
        <v>308</v>
      </c>
      <c r="D408" s="23" t="s">
        <v>284</v>
      </c>
      <c r="E408" s="23" t="s">
        <v>275</v>
      </c>
      <c r="F408" s="62">
        <v>150875220</v>
      </c>
      <c r="G408" s="62">
        <f>156175220</f>
        <v>156175220</v>
      </c>
      <c r="H408" s="62">
        <f>156175220</f>
        <v>156175220</v>
      </c>
    </row>
    <row r="409" spans="1:8" ht="22.5">
      <c r="A409" s="25" t="s">
        <v>267</v>
      </c>
      <c r="B409" s="23" t="s">
        <v>61</v>
      </c>
      <c r="C409" s="23" t="s">
        <v>265</v>
      </c>
      <c r="D409" s="23" t="s">
        <v>284</v>
      </c>
      <c r="E409" s="23" t="s">
        <v>275</v>
      </c>
      <c r="F409" s="62">
        <v>45564330</v>
      </c>
      <c r="G409" s="62">
        <f>47164930</f>
        <v>47164930</v>
      </c>
      <c r="H409" s="62">
        <f>47164930</f>
        <v>47164930</v>
      </c>
    </row>
    <row r="410" spans="1:8" ht="12.75">
      <c r="A410" s="4" t="s">
        <v>315</v>
      </c>
      <c r="B410" s="23" t="s">
        <v>61</v>
      </c>
      <c r="C410" s="23" t="s">
        <v>314</v>
      </c>
      <c r="D410" s="22" t="s">
        <v>284</v>
      </c>
      <c r="E410" s="22" t="s">
        <v>275</v>
      </c>
      <c r="F410" s="61">
        <v>3371080</v>
      </c>
      <c r="G410" s="61">
        <v>3400000</v>
      </c>
      <c r="H410" s="61">
        <v>3400000</v>
      </c>
    </row>
    <row r="411" spans="1:8" ht="12.75">
      <c r="A411" s="4" t="s">
        <v>235</v>
      </c>
      <c r="B411" s="23" t="s">
        <v>61</v>
      </c>
      <c r="C411" s="23" t="s">
        <v>296</v>
      </c>
      <c r="D411" s="23" t="s">
        <v>284</v>
      </c>
      <c r="E411" s="23" t="s">
        <v>275</v>
      </c>
      <c r="F411" s="61">
        <v>12766566.62</v>
      </c>
      <c r="G411" s="61">
        <v>14590000</v>
      </c>
      <c r="H411" s="61">
        <v>14590000</v>
      </c>
    </row>
    <row r="412" spans="1:8" ht="12.75">
      <c r="A412" s="5" t="s">
        <v>328</v>
      </c>
      <c r="B412" s="23" t="s">
        <v>61</v>
      </c>
      <c r="C412" s="23" t="s">
        <v>327</v>
      </c>
      <c r="D412" s="23" t="s">
        <v>284</v>
      </c>
      <c r="E412" s="23" t="s">
        <v>275</v>
      </c>
      <c r="F412" s="61">
        <v>26800000</v>
      </c>
      <c r="G412" s="61">
        <v>20000000</v>
      </c>
      <c r="H412" s="61">
        <v>20000000</v>
      </c>
    </row>
    <row r="413" spans="1:8" ht="33.75">
      <c r="A413" s="4" t="s">
        <v>307</v>
      </c>
      <c r="B413" s="23" t="s">
        <v>61</v>
      </c>
      <c r="C413" s="23" t="s">
        <v>305</v>
      </c>
      <c r="D413" s="22" t="s">
        <v>284</v>
      </c>
      <c r="E413" s="22" t="s">
        <v>275</v>
      </c>
      <c r="F413" s="62">
        <v>99975890.57</v>
      </c>
      <c r="G413" s="62">
        <f>54999070+32000000-10154926.16</f>
        <v>76844143.84</v>
      </c>
      <c r="H413" s="62">
        <f>54999070+32000000-737741.6</f>
        <v>86261328.4</v>
      </c>
    </row>
    <row r="414" spans="1:8" ht="12.75">
      <c r="A414" s="24" t="s">
        <v>214</v>
      </c>
      <c r="B414" s="23" t="s">
        <v>61</v>
      </c>
      <c r="C414" s="23" t="s">
        <v>306</v>
      </c>
      <c r="D414" s="22" t="s">
        <v>284</v>
      </c>
      <c r="E414" s="22" t="s">
        <v>275</v>
      </c>
      <c r="F414" s="62">
        <v>599500</v>
      </c>
      <c r="G414" s="62">
        <v>0</v>
      </c>
      <c r="H414" s="62">
        <v>0</v>
      </c>
    </row>
    <row r="415" spans="1:8" ht="12.75">
      <c r="A415" s="4" t="s">
        <v>300</v>
      </c>
      <c r="B415" s="23" t="s">
        <v>61</v>
      </c>
      <c r="C415" s="23" t="s">
        <v>297</v>
      </c>
      <c r="D415" s="23" t="s">
        <v>284</v>
      </c>
      <c r="E415" s="23" t="s">
        <v>275</v>
      </c>
      <c r="F415" s="61">
        <v>11728775.67</v>
      </c>
      <c r="G415" s="61">
        <v>8000000</v>
      </c>
      <c r="H415" s="61">
        <v>8000000</v>
      </c>
    </row>
    <row r="416" spans="1:8" ht="12.75">
      <c r="A416" s="4" t="s">
        <v>630</v>
      </c>
      <c r="B416" s="23" t="s">
        <v>61</v>
      </c>
      <c r="C416" s="23" t="s">
        <v>629</v>
      </c>
      <c r="D416" s="22" t="s">
        <v>284</v>
      </c>
      <c r="E416" s="22" t="s">
        <v>275</v>
      </c>
      <c r="F416" s="61">
        <v>516.29</v>
      </c>
      <c r="G416" s="61">
        <v>0</v>
      </c>
      <c r="H416" s="61">
        <v>0</v>
      </c>
    </row>
    <row r="417" spans="1:8" ht="45">
      <c r="A417" s="48" t="s">
        <v>58</v>
      </c>
      <c r="B417" s="23" t="s">
        <v>377</v>
      </c>
      <c r="C417" s="23"/>
      <c r="D417" s="23"/>
      <c r="E417" s="23"/>
      <c r="F417" s="20">
        <f>F418+F419+F420</f>
        <v>2100000</v>
      </c>
      <c r="G417" s="20">
        <f>G418+G419+G420</f>
        <v>3124485</v>
      </c>
      <c r="H417" s="20">
        <f>H418+H419+H420</f>
        <v>3124485</v>
      </c>
    </row>
    <row r="418" spans="1:8" ht="12.75">
      <c r="A418" s="4" t="s">
        <v>315</v>
      </c>
      <c r="B418" s="23" t="s">
        <v>377</v>
      </c>
      <c r="C418" s="23" t="s">
        <v>314</v>
      </c>
      <c r="D418" s="23" t="s">
        <v>284</v>
      </c>
      <c r="E418" s="23" t="s">
        <v>275</v>
      </c>
      <c r="F418" s="10">
        <v>633700</v>
      </c>
      <c r="G418" s="10">
        <f>256414.08+413800</f>
        <v>670214.08</v>
      </c>
      <c r="H418" s="10">
        <f>256414.08+413800</f>
        <v>670214.08</v>
      </c>
    </row>
    <row r="419" spans="1:8" ht="12.75">
      <c r="A419" s="4" t="s">
        <v>235</v>
      </c>
      <c r="B419" s="23" t="s">
        <v>377</v>
      </c>
      <c r="C419" s="23" t="s">
        <v>296</v>
      </c>
      <c r="D419" s="23" t="s">
        <v>284</v>
      </c>
      <c r="E419" s="23" t="s">
        <v>275</v>
      </c>
      <c r="F419" s="10">
        <v>66300</v>
      </c>
      <c r="G419" s="10">
        <f>1243570.92+1210700</f>
        <v>2454270.92</v>
      </c>
      <c r="H419" s="10">
        <f>1243570.92+1210700</f>
        <v>2454270.92</v>
      </c>
    </row>
    <row r="420" spans="1:8" ht="12.75">
      <c r="A420" s="24" t="s">
        <v>214</v>
      </c>
      <c r="B420" s="23" t="s">
        <v>377</v>
      </c>
      <c r="C420" s="23" t="s">
        <v>306</v>
      </c>
      <c r="D420" s="23" t="s">
        <v>284</v>
      </c>
      <c r="E420" s="23" t="s">
        <v>275</v>
      </c>
      <c r="F420" s="10">
        <v>1400000</v>
      </c>
      <c r="G420" s="10">
        <v>0</v>
      </c>
      <c r="H420" s="10">
        <v>0</v>
      </c>
    </row>
    <row r="421" spans="1:8" ht="12.75">
      <c r="A421" s="24" t="s">
        <v>144</v>
      </c>
      <c r="B421" s="23" t="s">
        <v>709</v>
      </c>
      <c r="C421" s="23"/>
      <c r="D421" s="23"/>
      <c r="E421" s="23"/>
      <c r="F421" s="10">
        <f aca="true" t="shared" si="8" ref="F421:H422">F422</f>
        <v>840000</v>
      </c>
      <c r="G421" s="10">
        <f t="shared" si="8"/>
        <v>0</v>
      </c>
      <c r="H421" s="10">
        <f t="shared" si="8"/>
        <v>0</v>
      </c>
    </row>
    <row r="422" spans="1:8" ht="33.75">
      <c r="A422" s="91" t="s">
        <v>711</v>
      </c>
      <c r="B422" s="23" t="s">
        <v>710</v>
      </c>
      <c r="C422" s="23"/>
      <c r="D422" s="23"/>
      <c r="E422" s="23"/>
      <c r="F422" s="10">
        <f t="shared" si="8"/>
        <v>840000</v>
      </c>
      <c r="G422" s="10">
        <f t="shared" si="8"/>
        <v>0</v>
      </c>
      <c r="H422" s="10">
        <f t="shared" si="8"/>
        <v>0</v>
      </c>
    </row>
    <row r="423" spans="1:8" ht="12.75">
      <c r="A423" s="24" t="s">
        <v>214</v>
      </c>
      <c r="B423" s="23" t="s">
        <v>710</v>
      </c>
      <c r="C423" s="23" t="s">
        <v>306</v>
      </c>
      <c r="D423" s="23" t="s">
        <v>284</v>
      </c>
      <c r="E423" s="23" t="s">
        <v>275</v>
      </c>
      <c r="F423" s="10">
        <v>840000</v>
      </c>
      <c r="G423" s="10">
        <v>0</v>
      </c>
      <c r="H423" s="10">
        <v>0</v>
      </c>
    </row>
    <row r="424" spans="1:8" ht="12.75">
      <c r="A424" s="29" t="s">
        <v>253</v>
      </c>
      <c r="B424" s="21" t="s">
        <v>254</v>
      </c>
      <c r="C424" s="22"/>
      <c r="D424" s="22"/>
      <c r="E424" s="22"/>
      <c r="F424" s="20">
        <f>F425+F451+F428+F432+F434</f>
        <v>639133571.99</v>
      </c>
      <c r="G424" s="20">
        <f>G425+G451+G428+G432+G434</f>
        <v>2679100</v>
      </c>
      <c r="H424" s="20">
        <f>H425+H451+H428+H432+H434</f>
        <v>2679100</v>
      </c>
    </row>
    <row r="425" spans="1:8" ht="22.5">
      <c r="A425" s="6" t="s">
        <v>379</v>
      </c>
      <c r="B425" s="23" t="s">
        <v>378</v>
      </c>
      <c r="C425" s="22"/>
      <c r="D425" s="22"/>
      <c r="E425" s="22"/>
      <c r="F425" s="20">
        <f>F426+F427</f>
        <v>2664403.7</v>
      </c>
      <c r="G425" s="20">
        <f>G426+G427</f>
        <v>0</v>
      </c>
      <c r="H425" s="20">
        <f>H426+H427</f>
        <v>0</v>
      </c>
    </row>
    <row r="426" spans="1:8" ht="12.75">
      <c r="A426" s="4" t="s">
        <v>235</v>
      </c>
      <c r="B426" s="23" t="s">
        <v>378</v>
      </c>
      <c r="C426" s="23" t="s">
        <v>296</v>
      </c>
      <c r="D426" s="22" t="s">
        <v>284</v>
      </c>
      <c r="E426" s="22" t="s">
        <v>275</v>
      </c>
      <c r="F426" s="10">
        <v>1080935.3</v>
      </c>
      <c r="G426" s="10">
        <v>0</v>
      </c>
      <c r="H426" s="10">
        <v>0</v>
      </c>
    </row>
    <row r="427" spans="1:8" ht="12.75">
      <c r="A427" s="24" t="s">
        <v>214</v>
      </c>
      <c r="B427" s="23" t="s">
        <v>378</v>
      </c>
      <c r="C427" s="23" t="s">
        <v>306</v>
      </c>
      <c r="D427" s="22" t="s">
        <v>284</v>
      </c>
      <c r="E427" s="22" t="s">
        <v>275</v>
      </c>
      <c r="F427" s="10">
        <v>1583468.4</v>
      </c>
      <c r="G427" s="10">
        <v>0</v>
      </c>
      <c r="H427" s="10">
        <v>0</v>
      </c>
    </row>
    <row r="428" spans="1:8" ht="33.75">
      <c r="A428" s="4" t="s">
        <v>536</v>
      </c>
      <c r="B428" s="23" t="s">
        <v>586</v>
      </c>
      <c r="C428" s="23"/>
      <c r="D428" s="22"/>
      <c r="E428" s="22"/>
      <c r="F428" s="10">
        <f>F430+F429+F431</f>
        <v>737700</v>
      </c>
      <c r="G428" s="10">
        <f>G430</f>
        <v>747700</v>
      </c>
      <c r="H428" s="10">
        <f>H430</f>
        <v>747700</v>
      </c>
    </row>
    <row r="429" spans="1:8" ht="12.75">
      <c r="A429" s="4" t="s">
        <v>315</v>
      </c>
      <c r="B429" s="23" t="s">
        <v>586</v>
      </c>
      <c r="C429" s="23" t="s">
        <v>314</v>
      </c>
      <c r="D429" s="22" t="s">
        <v>284</v>
      </c>
      <c r="E429" s="22" t="s">
        <v>275</v>
      </c>
      <c r="F429" s="10">
        <v>334700</v>
      </c>
      <c r="G429" s="10">
        <v>0</v>
      </c>
      <c r="H429" s="10">
        <v>0</v>
      </c>
    </row>
    <row r="430" spans="1:8" ht="12.75">
      <c r="A430" s="4" t="s">
        <v>235</v>
      </c>
      <c r="B430" s="23" t="s">
        <v>586</v>
      </c>
      <c r="C430" s="23" t="s">
        <v>296</v>
      </c>
      <c r="D430" s="22" t="s">
        <v>284</v>
      </c>
      <c r="E430" s="22" t="s">
        <v>275</v>
      </c>
      <c r="F430" s="10">
        <v>0</v>
      </c>
      <c r="G430" s="10">
        <v>747700</v>
      </c>
      <c r="H430" s="10">
        <v>747700</v>
      </c>
    </row>
    <row r="431" spans="1:8" ht="12.75">
      <c r="A431" s="24" t="s">
        <v>214</v>
      </c>
      <c r="B431" s="23" t="s">
        <v>586</v>
      </c>
      <c r="C431" s="23" t="s">
        <v>306</v>
      </c>
      <c r="D431" s="22" t="s">
        <v>284</v>
      </c>
      <c r="E431" s="22" t="s">
        <v>275</v>
      </c>
      <c r="F431" s="10">
        <v>403000</v>
      </c>
      <c r="G431" s="10">
        <v>0</v>
      </c>
      <c r="H431" s="10">
        <v>0</v>
      </c>
    </row>
    <row r="432" spans="1:8" ht="22.5">
      <c r="A432" s="4" t="s">
        <v>537</v>
      </c>
      <c r="B432" s="23" t="s">
        <v>535</v>
      </c>
      <c r="C432" s="23"/>
      <c r="D432" s="22"/>
      <c r="E432" s="22"/>
      <c r="F432" s="10">
        <f>F433</f>
        <v>6198094</v>
      </c>
      <c r="G432" s="10">
        <f>G433</f>
        <v>1931400</v>
      </c>
      <c r="H432" s="10">
        <f>H433</f>
        <v>1931400</v>
      </c>
    </row>
    <row r="433" spans="1:8" ht="22.5">
      <c r="A433" s="4" t="s">
        <v>592</v>
      </c>
      <c r="B433" s="23" t="s">
        <v>535</v>
      </c>
      <c r="C433" s="23" t="s">
        <v>591</v>
      </c>
      <c r="D433" s="22" t="s">
        <v>284</v>
      </c>
      <c r="E433" s="22" t="s">
        <v>275</v>
      </c>
      <c r="F433" s="10">
        <v>6198094</v>
      </c>
      <c r="G433" s="10">
        <v>1931400</v>
      </c>
      <c r="H433" s="10">
        <v>1931400</v>
      </c>
    </row>
    <row r="434" spans="1:8" ht="22.5">
      <c r="A434" s="4" t="s">
        <v>598</v>
      </c>
      <c r="B434" s="23" t="s">
        <v>631</v>
      </c>
      <c r="C434" s="23"/>
      <c r="D434" s="22"/>
      <c r="E434" s="22"/>
      <c r="F434" s="10">
        <f>F435+F437+F439+F443+F445+F447+F449+F441</f>
        <v>12140274.29</v>
      </c>
      <c r="G434" s="10">
        <f>G435+G437+G439+G443+G445+G447+G449+G441</f>
        <v>0</v>
      </c>
      <c r="H434" s="10">
        <f>H435+H437+H439+H443+H445+H447+H449+H441</f>
        <v>0</v>
      </c>
    </row>
    <row r="435" spans="1:8" ht="33.75">
      <c r="A435" s="87" t="s">
        <v>713</v>
      </c>
      <c r="B435" s="23" t="s">
        <v>712</v>
      </c>
      <c r="C435" s="23"/>
      <c r="D435" s="22"/>
      <c r="E435" s="22"/>
      <c r="F435" s="10">
        <f>F436</f>
        <v>5533</v>
      </c>
      <c r="G435" s="10">
        <f>G436</f>
        <v>0</v>
      </c>
      <c r="H435" s="10">
        <f>H436</f>
        <v>0</v>
      </c>
    </row>
    <row r="436" spans="1:8" ht="12.75">
      <c r="A436" s="4" t="s">
        <v>214</v>
      </c>
      <c r="B436" s="23" t="s">
        <v>712</v>
      </c>
      <c r="C436" s="23" t="s">
        <v>306</v>
      </c>
      <c r="D436" s="22" t="s">
        <v>284</v>
      </c>
      <c r="E436" s="22" t="s">
        <v>275</v>
      </c>
      <c r="F436" s="10">
        <v>5533</v>
      </c>
      <c r="G436" s="10">
        <v>0</v>
      </c>
      <c r="H436" s="10">
        <v>0</v>
      </c>
    </row>
    <row r="437" spans="1:8" ht="33.75">
      <c r="A437" s="79" t="s">
        <v>632</v>
      </c>
      <c r="B437" s="23" t="s">
        <v>635</v>
      </c>
      <c r="C437" s="23"/>
      <c r="D437" s="22"/>
      <c r="E437" s="22"/>
      <c r="F437" s="10">
        <f>F438</f>
        <v>1000</v>
      </c>
      <c r="G437" s="10">
        <f>G438</f>
        <v>0</v>
      </c>
      <c r="H437" s="10">
        <f>H438</f>
        <v>0</v>
      </c>
    </row>
    <row r="438" spans="1:8" ht="12.75">
      <c r="A438" s="4" t="s">
        <v>235</v>
      </c>
      <c r="B438" s="23" t="s">
        <v>635</v>
      </c>
      <c r="C438" s="23" t="s">
        <v>296</v>
      </c>
      <c r="D438" s="22" t="s">
        <v>284</v>
      </c>
      <c r="E438" s="22" t="s">
        <v>275</v>
      </c>
      <c r="F438" s="10">
        <v>1000</v>
      </c>
      <c r="G438" s="10">
        <v>0</v>
      </c>
      <c r="H438" s="10">
        <v>0</v>
      </c>
    </row>
    <row r="439" spans="1:8" ht="33.75">
      <c r="A439" s="66" t="s">
        <v>633</v>
      </c>
      <c r="B439" s="23" t="s">
        <v>636</v>
      </c>
      <c r="C439" s="23"/>
      <c r="D439" s="22"/>
      <c r="E439" s="22"/>
      <c r="F439" s="10">
        <f>F440</f>
        <v>10000</v>
      </c>
      <c r="G439" s="10">
        <f>G440</f>
        <v>0</v>
      </c>
      <c r="H439" s="10">
        <f>H440</f>
        <v>0</v>
      </c>
    </row>
    <row r="440" spans="1:8" ht="12.75">
      <c r="A440" s="4" t="s">
        <v>235</v>
      </c>
      <c r="B440" s="23" t="s">
        <v>636</v>
      </c>
      <c r="C440" s="23" t="s">
        <v>296</v>
      </c>
      <c r="D440" s="22" t="s">
        <v>284</v>
      </c>
      <c r="E440" s="22" t="s">
        <v>275</v>
      </c>
      <c r="F440" s="10">
        <v>10000</v>
      </c>
      <c r="G440" s="10">
        <v>0</v>
      </c>
      <c r="H440" s="10">
        <v>0</v>
      </c>
    </row>
    <row r="441" spans="1:8" ht="45">
      <c r="A441" s="90" t="s">
        <v>715</v>
      </c>
      <c r="B441" s="23" t="s">
        <v>714</v>
      </c>
      <c r="C441" s="23"/>
      <c r="D441" s="22"/>
      <c r="E441" s="22"/>
      <c r="F441" s="10">
        <f>F442</f>
        <v>15321</v>
      </c>
      <c r="G441" s="10">
        <f>G442</f>
        <v>0</v>
      </c>
      <c r="H441" s="10">
        <f>H442</f>
        <v>0</v>
      </c>
    </row>
    <row r="442" spans="1:8" ht="12.75">
      <c r="A442" s="4" t="s">
        <v>214</v>
      </c>
      <c r="B442" s="23" t="s">
        <v>714</v>
      </c>
      <c r="C442" s="23" t="s">
        <v>306</v>
      </c>
      <c r="D442" s="22" t="s">
        <v>284</v>
      </c>
      <c r="E442" s="22" t="s">
        <v>275</v>
      </c>
      <c r="F442" s="10">
        <v>15321</v>
      </c>
      <c r="G442" s="10">
        <v>0</v>
      </c>
      <c r="H442" s="10">
        <v>0</v>
      </c>
    </row>
    <row r="443" spans="1:8" ht="33.75">
      <c r="A443" s="79" t="s">
        <v>634</v>
      </c>
      <c r="B443" s="65" t="s">
        <v>637</v>
      </c>
      <c r="C443" s="23"/>
      <c r="D443" s="22"/>
      <c r="E443" s="22"/>
      <c r="F443" s="10">
        <f>F444</f>
        <v>5528187</v>
      </c>
      <c r="G443" s="10">
        <f>G444</f>
        <v>0</v>
      </c>
      <c r="H443" s="10">
        <f>H444</f>
        <v>0</v>
      </c>
    </row>
    <row r="444" spans="1:8" ht="12.75">
      <c r="A444" s="4" t="s">
        <v>214</v>
      </c>
      <c r="B444" s="65" t="s">
        <v>637</v>
      </c>
      <c r="C444" s="23" t="s">
        <v>306</v>
      </c>
      <c r="D444" s="22" t="s">
        <v>275</v>
      </c>
      <c r="E444" s="22" t="s">
        <v>275</v>
      </c>
      <c r="F444" s="10">
        <v>5528187</v>
      </c>
      <c r="G444" s="10">
        <v>0</v>
      </c>
      <c r="H444" s="10">
        <v>0</v>
      </c>
    </row>
    <row r="445" spans="1:8" ht="22.5">
      <c r="A445" s="79" t="s">
        <v>638</v>
      </c>
      <c r="B445" s="65" t="s">
        <v>639</v>
      </c>
      <c r="C445" s="23"/>
      <c r="D445" s="22"/>
      <c r="E445" s="22"/>
      <c r="F445" s="10">
        <f>F446</f>
        <v>3033214.33</v>
      </c>
      <c r="G445" s="10">
        <f>G446</f>
        <v>0</v>
      </c>
      <c r="H445" s="10">
        <f>H446</f>
        <v>0</v>
      </c>
    </row>
    <row r="446" spans="1:8" ht="12.75">
      <c r="A446" s="4" t="s">
        <v>235</v>
      </c>
      <c r="B446" s="65" t="s">
        <v>639</v>
      </c>
      <c r="C446" s="23" t="s">
        <v>296</v>
      </c>
      <c r="D446" s="22" t="s">
        <v>284</v>
      </c>
      <c r="E446" s="22" t="s">
        <v>275</v>
      </c>
      <c r="F446" s="10">
        <v>3033214.33</v>
      </c>
      <c r="G446" s="10">
        <v>0</v>
      </c>
      <c r="H446" s="10">
        <v>0</v>
      </c>
    </row>
    <row r="447" spans="1:8" ht="33.75">
      <c r="A447" s="79" t="s">
        <v>640</v>
      </c>
      <c r="B447" s="65" t="s">
        <v>641</v>
      </c>
      <c r="C447" s="23"/>
      <c r="D447" s="22"/>
      <c r="E447" s="22"/>
      <c r="F447" s="10">
        <f>F448</f>
        <v>2030239.96</v>
      </c>
      <c r="G447" s="10">
        <f>G448</f>
        <v>0</v>
      </c>
      <c r="H447" s="10">
        <f>H448</f>
        <v>0</v>
      </c>
    </row>
    <row r="448" spans="1:8" ht="12.75">
      <c r="A448" s="4" t="s">
        <v>214</v>
      </c>
      <c r="B448" s="65" t="s">
        <v>641</v>
      </c>
      <c r="C448" s="23" t="s">
        <v>296</v>
      </c>
      <c r="D448" s="22" t="s">
        <v>284</v>
      </c>
      <c r="E448" s="22" t="s">
        <v>275</v>
      </c>
      <c r="F448" s="10">
        <v>2030239.96</v>
      </c>
      <c r="G448" s="10">
        <v>0</v>
      </c>
      <c r="H448" s="10">
        <v>0</v>
      </c>
    </row>
    <row r="449" spans="1:8" ht="45">
      <c r="A449" s="84" t="s">
        <v>642</v>
      </c>
      <c r="B449" s="65" t="s">
        <v>643</v>
      </c>
      <c r="C449" s="23"/>
      <c r="D449" s="22"/>
      <c r="E449" s="22"/>
      <c r="F449" s="10">
        <f>F450</f>
        <v>1516779</v>
      </c>
      <c r="G449" s="10">
        <f>G450</f>
        <v>0</v>
      </c>
      <c r="H449" s="10">
        <f>H450</f>
        <v>0</v>
      </c>
    </row>
    <row r="450" spans="1:8" ht="12.75">
      <c r="A450" s="4" t="s">
        <v>214</v>
      </c>
      <c r="B450" s="65" t="s">
        <v>643</v>
      </c>
      <c r="C450" s="23" t="s">
        <v>306</v>
      </c>
      <c r="D450" s="22" t="s">
        <v>284</v>
      </c>
      <c r="E450" s="22" t="s">
        <v>275</v>
      </c>
      <c r="F450" s="10">
        <v>1516779</v>
      </c>
      <c r="G450" s="10">
        <v>0</v>
      </c>
      <c r="H450" s="10">
        <v>0</v>
      </c>
    </row>
    <row r="451" spans="1:8" ht="22.5">
      <c r="A451" s="33" t="s">
        <v>534</v>
      </c>
      <c r="B451" s="23" t="s">
        <v>533</v>
      </c>
      <c r="C451" s="23"/>
      <c r="D451" s="22"/>
      <c r="E451" s="22"/>
      <c r="F451" s="10">
        <f>F452+F454</f>
        <v>617393100</v>
      </c>
      <c r="G451" s="10">
        <f>G452+G454</f>
        <v>0</v>
      </c>
      <c r="H451" s="10">
        <f>H452+H454</f>
        <v>0</v>
      </c>
    </row>
    <row r="452" spans="1:8" ht="22.5">
      <c r="A452" s="37" t="s">
        <v>531</v>
      </c>
      <c r="B452" s="23" t="s">
        <v>528</v>
      </c>
      <c r="C452" s="22"/>
      <c r="D452" s="22"/>
      <c r="E452" s="22"/>
      <c r="F452" s="20">
        <f>F453</f>
        <v>348503400</v>
      </c>
      <c r="G452" s="20">
        <f>G453</f>
        <v>0</v>
      </c>
      <c r="H452" s="20">
        <f>H453</f>
        <v>0</v>
      </c>
    </row>
    <row r="453" spans="1:8" ht="22.5">
      <c r="A453" s="33" t="s">
        <v>319</v>
      </c>
      <c r="B453" s="23" t="s">
        <v>528</v>
      </c>
      <c r="C453" s="23" t="s">
        <v>318</v>
      </c>
      <c r="D453" s="22" t="s">
        <v>284</v>
      </c>
      <c r="E453" s="22" t="s">
        <v>275</v>
      </c>
      <c r="F453" s="20">
        <v>348503400</v>
      </c>
      <c r="G453" s="10">
        <v>0</v>
      </c>
      <c r="H453" s="10">
        <v>0</v>
      </c>
    </row>
    <row r="454" spans="1:8" ht="12.75">
      <c r="A454" s="33" t="s">
        <v>532</v>
      </c>
      <c r="B454" s="23" t="s">
        <v>529</v>
      </c>
      <c r="C454" s="22"/>
      <c r="D454" s="22"/>
      <c r="E454" s="22"/>
      <c r="F454" s="20">
        <f>F455</f>
        <v>268889700</v>
      </c>
      <c r="G454" s="20">
        <f>G455</f>
        <v>0</v>
      </c>
      <c r="H454" s="20">
        <f>H455</f>
        <v>0</v>
      </c>
    </row>
    <row r="455" spans="1:8" ht="22.5">
      <c r="A455" s="33" t="s">
        <v>319</v>
      </c>
      <c r="B455" s="23" t="s">
        <v>529</v>
      </c>
      <c r="C455" s="23" t="s">
        <v>318</v>
      </c>
      <c r="D455" s="22" t="s">
        <v>284</v>
      </c>
      <c r="E455" s="22" t="s">
        <v>275</v>
      </c>
      <c r="F455" s="20">
        <v>268889700</v>
      </c>
      <c r="G455" s="20">
        <v>0</v>
      </c>
      <c r="H455" s="20">
        <v>0</v>
      </c>
    </row>
    <row r="456" spans="1:9" ht="12.75">
      <c r="A456" s="4" t="s">
        <v>344</v>
      </c>
      <c r="B456" s="21" t="s">
        <v>174</v>
      </c>
      <c r="C456" s="22"/>
      <c r="D456" s="22"/>
      <c r="E456" s="22"/>
      <c r="F456" s="20">
        <f>F457+F468+F472+F481+F486+F489+F505</f>
        <v>195181467.95</v>
      </c>
      <c r="G456" s="20">
        <f>G457+G468+G472+G481+G486+G489+G505</f>
        <v>186539412</v>
      </c>
      <c r="H456" s="20">
        <f>H457+H468+H472+H481+H486+H489+H505</f>
        <v>192437785.44</v>
      </c>
      <c r="I456" s="76"/>
    </row>
    <row r="457" spans="1:8" ht="12.75">
      <c r="A457" s="24" t="s">
        <v>191</v>
      </c>
      <c r="B457" s="23" t="s">
        <v>190</v>
      </c>
      <c r="C457" s="22"/>
      <c r="D457" s="22"/>
      <c r="E457" s="22"/>
      <c r="F457" s="20">
        <f>F458+F463+F461+F466</f>
        <v>340400</v>
      </c>
      <c r="G457" s="20">
        <f>G458+G463+G461</f>
        <v>221336</v>
      </c>
      <c r="H457" s="20">
        <f>H458+H463+H461</f>
        <v>222309.44</v>
      </c>
    </row>
    <row r="458" spans="1:8" ht="12.75">
      <c r="A458" s="4" t="s">
        <v>196</v>
      </c>
      <c r="B458" s="23" t="s">
        <v>49</v>
      </c>
      <c r="C458" s="22"/>
      <c r="D458" s="22"/>
      <c r="E458" s="22"/>
      <c r="F458" s="20">
        <f>F460+F459</f>
        <v>154371.53999999998</v>
      </c>
      <c r="G458" s="20">
        <f>G460+G459</f>
        <v>24336</v>
      </c>
      <c r="H458" s="20">
        <f>H460+H459</f>
        <v>25309.44</v>
      </c>
    </row>
    <row r="459" spans="1:8" ht="12.75">
      <c r="A459" s="4" t="s">
        <v>235</v>
      </c>
      <c r="B459" s="23" t="s">
        <v>49</v>
      </c>
      <c r="C459" s="22" t="s">
        <v>296</v>
      </c>
      <c r="D459" s="22" t="s">
        <v>284</v>
      </c>
      <c r="E459" s="22" t="s">
        <v>285</v>
      </c>
      <c r="F459" s="10">
        <v>130971.54</v>
      </c>
      <c r="G459" s="10">
        <v>0</v>
      </c>
      <c r="H459" s="10">
        <v>0</v>
      </c>
    </row>
    <row r="460" spans="1:8" ht="12.75">
      <c r="A460" s="4" t="s">
        <v>303</v>
      </c>
      <c r="B460" s="23" t="s">
        <v>49</v>
      </c>
      <c r="C460" s="22" t="s">
        <v>302</v>
      </c>
      <c r="D460" s="23" t="s">
        <v>283</v>
      </c>
      <c r="E460" s="23" t="s">
        <v>279</v>
      </c>
      <c r="F460" s="10">
        <v>23400</v>
      </c>
      <c r="G460" s="10">
        <v>24336</v>
      </c>
      <c r="H460" s="10">
        <v>25309.44</v>
      </c>
    </row>
    <row r="461" spans="1:8" ht="12.75">
      <c r="A461" s="27" t="s">
        <v>444</v>
      </c>
      <c r="B461" s="23" t="s">
        <v>443</v>
      </c>
      <c r="C461" s="22"/>
      <c r="D461" s="23"/>
      <c r="E461" s="23"/>
      <c r="F461" s="10">
        <f>F462</f>
        <v>20000</v>
      </c>
      <c r="G461" s="10">
        <f>G462</f>
        <v>20000</v>
      </c>
      <c r="H461" s="10">
        <f>H462</f>
        <v>20000</v>
      </c>
    </row>
    <row r="462" spans="1:8" ht="12.75">
      <c r="A462" s="8" t="s">
        <v>235</v>
      </c>
      <c r="B462" s="23" t="s">
        <v>443</v>
      </c>
      <c r="C462" s="22" t="s">
        <v>296</v>
      </c>
      <c r="D462" s="23" t="s">
        <v>284</v>
      </c>
      <c r="E462" s="23" t="s">
        <v>275</v>
      </c>
      <c r="F462" s="9">
        <v>20000</v>
      </c>
      <c r="G462" s="9">
        <v>20000</v>
      </c>
      <c r="H462" s="9">
        <v>20000</v>
      </c>
    </row>
    <row r="463" spans="1:8" ht="12.75">
      <c r="A463" s="4" t="s">
        <v>492</v>
      </c>
      <c r="B463" s="23" t="s">
        <v>74</v>
      </c>
      <c r="C463" s="22"/>
      <c r="D463" s="22"/>
      <c r="E463" s="22"/>
      <c r="F463" s="20">
        <f>F464+F465</f>
        <v>81028.45999999999</v>
      </c>
      <c r="G463" s="20">
        <f>G464+G465</f>
        <v>177000</v>
      </c>
      <c r="H463" s="20">
        <f>H464+H465</f>
        <v>177000</v>
      </c>
    </row>
    <row r="464" spans="1:8" ht="12.75">
      <c r="A464" s="8" t="s">
        <v>235</v>
      </c>
      <c r="B464" s="23" t="s">
        <v>74</v>
      </c>
      <c r="C464" s="40">
        <v>244</v>
      </c>
      <c r="D464" s="22" t="s">
        <v>284</v>
      </c>
      <c r="E464" s="22" t="s">
        <v>276</v>
      </c>
      <c r="F464" s="10">
        <v>41028.46</v>
      </c>
      <c r="G464" s="10">
        <v>120000</v>
      </c>
      <c r="H464" s="10">
        <v>120000</v>
      </c>
    </row>
    <row r="465" spans="1:8" ht="12.75">
      <c r="A465" s="24" t="s">
        <v>214</v>
      </c>
      <c r="B465" s="23" t="s">
        <v>74</v>
      </c>
      <c r="C465" s="40">
        <v>612</v>
      </c>
      <c r="D465" s="22" t="s">
        <v>284</v>
      </c>
      <c r="E465" s="22" t="s">
        <v>276</v>
      </c>
      <c r="F465" s="10">
        <v>40000</v>
      </c>
      <c r="G465" s="10">
        <v>57000</v>
      </c>
      <c r="H465" s="10">
        <v>57000</v>
      </c>
    </row>
    <row r="466" spans="1:8" ht="12.75">
      <c r="A466" s="89" t="s">
        <v>717</v>
      </c>
      <c r="B466" s="23" t="s">
        <v>716</v>
      </c>
      <c r="C466" s="40"/>
      <c r="D466" s="22"/>
      <c r="E466" s="22"/>
      <c r="F466" s="10">
        <f>F467</f>
        <v>85000</v>
      </c>
      <c r="G466" s="10">
        <f>G467</f>
        <v>0</v>
      </c>
      <c r="H466" s="10">
        <f>H467</f>
        <v>0</v>
      </c>
    </row>
    <row r="467" spans="1:8" ht="12.75">
      <c r="A467" s="8" t="s">
        <v>235</v>
      </c>
      <c r="B467" s="23" t="s">
        <v>716</v>
      </c>
      <c r="C467" s="40">
        <v>244</v>
      </c>
      <c r="D467" s="22" t="s">
        <v>284</v>
      </c>
      <c r="E467" s="22" t="s">
        <v>278</v>
      </c>
      <c r="F467" s="10">
        <v>85000</v>
      </c>
      <c r="G467" s="10">
        <v>0</v>
      </c>
      <c r="H467" s="10">
        <v>0</v>
      </c>
    </row>
    <row r="468" spans="1:8" ht="12.75">
      <c r="A468" s="33" t="s">
        <v>345</v>
      </c>
      <c r="B468" s="21" t="s">
        <v>192</v>
      </c>
      <c r="C468" s="22"/>
      <c r="D468" s="22"/>
      <c r="E468" s="22"/>
      <c r="F468" s="20">
        <f>F469</f>
        <v>680000</v>
      </c>
      <c r="G468" s="20">
        <f>G469</f>
        <v>680000</v>
      </c>
      <c r="H468" s="20">
        <f>H469</f>
        <v>680000</v>
      </c>
    </row>
    <row r="469" spans="1:8" ht="12.75">
      <c r="A469" s="4" t="s">
        <v>346</v>
      </c>
      <c r="B469" s="23" t="s">
        <v>75</v>
      </c>
      <c r="C469" s="22"/>
      <c r="D469" s="22"/>
      <c r="E469" s="22"/>
      <c r="F469" s="20">
        <f>F470+F471</f>
        <v>680000</v>
      </c>
      <c r="G469" s="20">
        <f>G470+G471</f>
        <v>680000</v>
      </c>
      <c r="H469" s="20">
        <f>H470+H471</f>
        <v>680000</v>
      </c>
    </row>
    <row r="470" spans="1:8" ht="12.75">
      <c r="A470" s="8" t="s">
        <v>234</v>
      </c>
      <c r="B470" s="23" t="s">
        <v>75</v>
      </c>
      <c r="C470" s="40">
        <v>244</v>
      </c>
      <c r="D470" s="22" t="s">
        <v>284</v>
      </c>
      <c r="E470" s="22" t="s">
        <v>276</v>
      </c>
      <c r="F470" s="10">
        <v>300000</v>
      </c>
      <c r="G470" s="10">
        <v>300000</v>
      </c>
      <c r="H470" s="10">
        <v>300000</v>
      </c>
    </row>
    <row r="471" spans="1:8" ht="12.75">
      <c r="A471" s="24" t="s">
        <v>214</v>
      </c>
      <c r="B471" s="23" t="s">
        <v>75</v>
      </c>
      <c r="C471" s="40">
        <v>612</v>
      </c>
      <c r="D471" s="22" t="s">
        <v>284</v>
      </c>
      <c r="E471" s="22" t="s">
        <v>276</v>
      </c>
      <c r="F471" s="10">
        <v>380000</v>
      </c>
      <c r="G471" s="10">
        <v>380000</v>
      </c>
      <c r="H471" s="10">
        <v>380000</v>
      </c>
    </row>
    <row r="472" spans="1:8" ht="22.5">
      <c r="A472" s="24" t="s">
        <v>213</v>
      </c>
      <c r="B472" s="21" t="s">
        <v>193</v>
      </c>
      <c r="C472" s="22"/>
      <c r="D472" s="22"/>
      <c r="E472" s="22"/>
      <c r="F472" s="20">
        <f>F473+F477</f>
        <v>8100626</v>
      </c>
      <c r="G472" s="20">
        <f>G473+G477</f>
        <v>2800626</v>
      </c>
      <c r="H472" s="20">
        <f>H473+H477</f>
        <v>2800626</v>
      </c>
    </row>
    <row r="473" spans="1:8" ht="12.75">
      <c r="A473" s="4" t="s">
        <v>78</v>
      </c>
      <c r="B473" s="21" t="s">
        <v>76</v>
      </c>
      <c r="C473" s="23"/>
      <c r="D473" s="22"/>
      <c r="E473" s="22"/>
      <c r="F473" s="20">
        <f>F474+F475+F476</f>
        <v>5300000</v>
      </c>
      <c r="G473" s="20">
        <f>G474+G475+G476</f>
        <v>0</v>
      </c>
      <c r="H473" s="20">
        <f>H474+H475+H476</f>
        <v>0</v>
      </c>
    </row>
    <row r="474" spans="1:8" ht="12.75">
      <c r="A474" s="8" t="s">
        <v>235</v>
      </c>
      <c r="B474" s="21" t="s">
        <v>76</v>
      </c>
      <c r="C474" s="23" t="s">
        <v>296</v>
      </c>
      <c r="D474" s="22" t="s">
        <v>284</v>
      </c>
      <c r="E474" s="22" t="s">
        <v>285</v>
      </c>
      <c r="F474" s="10">
        <v>2827950.16</v>
      </c>
      <c r="G474" s="10">
        <v>0</v>
      </c>
      <c r="H474" s="10">
        <v>0</v>
      </c>
    </row>
    <row r="475" spans="1:8" ht="12.75">
      <c r="A475" s="24" t="s">
        <v>214</v>
      </c>
      <c r="B475" s="21" t="s">
        <v>76</v>
      </c>
      <c r="C475" s="23" t="s">
        <v>306</v>
      </c>
      <c r="D475" s="22" t="s">
        <v>284</v>
      </c>
      <c r="E475" s="22" t="s">
        <v>285</v>
      </c>
      <c r="F475" s="10">
        <v>2194482.36</v>
      </c>
      <c r="G475" s="10">
        <v>0</v>
      </c>
      <c r="H475" s="10">
        <v>0</v>
      </c>
    </row>
    <row r="476" spans="1:8" ht="12.75">
      <c r="A476" s="3" t="s">
        <v>628</v>
      </c>
      <c r="B476" s="21" t="s">
        <v>76</v>
      </c>
      <c r="C476" s="23" t="s">
        <v>627</v>
      </c>
      <c r="D476" s="22" t="s">
        <v>284</v>
      </c>
      <c r="E476" s="22" t="s">
        <v>285</v>
      </c>
      <c r="F476" s="10">
        <v>277567.48</v>
      </c>
      <c r="G476" s="10">
        <v>0</v>
      </c>
      <c r="H476" s="10">
        <v>0</v>
      </c>
    </row>
    <row r="477" spans="1:8" ht="12.75">
      <c r="A477" s="24" t="s">
        <v>231</v>
      </c>
      <c r="B477" s="21" t="s">
        <v>77</v>
      </c>
      <c r="C477" s="23"/>
      <c r="D477" s="22"/>
      <c r="E477" s="22"/>
      <c r="F477" s="20">
        <f>F478+F479+F480</f>
        <v>2800626</v>
      </c>
      <c r="G477" s="20">
        <f>G478+G479+G480</f>
        <v>2800626</v>
      </c>
      <c r="H477" s="20">
        <f>H478+H479+H480</f>
        <v>2800626</v>
      </c>
    </row>
    <row r="478" spans="1:8" ht="12.75">
      <c r="A478" s="8" t="s">
        <v>235</v>
      </c>
      <c r="B478" s="21" t="s">
        <v>77</v>
      </c>
      <c r="C478" s="23" t="s">
        <v>296</v>
      </c>
      <c r="D478" s="22" t="s">
        <v>284</v>
      </c>
      <c r="E478" s="22" t="s">
        <v>285</v>
      </c>
      <c r="F478" s="10">
        <v>1629823.11</v>
      </c>
      <c r="G478" s="10">
        <f>298626+1620000</f>
        <v>1918626</v>
      </c>
      <c r="H478" s="10">
        <f>298626+1620000</f>
        <v>1918626</v>
      </c>
    </row>
    <row r="479" spans="1:8" ht="12.75">
      <c r="A479" s="24" t="s">
        <v>214</v>
      </c>
      <c r="B479" s="21" t="s">
        <v>77</v>
      </c>
      <c r="C479" s="23" t="s">
        <v>306</v>
      </c>
      <c r="D479" s="22" t="s">
        <v>284</v>
      </c>
      <c r="E479" s="22" t="s">
        <v>285</v>
      </c>
      <c r="F479" s="9">
        <v>1011870.37</v>
      </c>
      <c r="G479" s="9">
        <f>200000+682000</f>
        <v>882000</v>
      </c>
      <c r="H479" s="9">
        <f>200000+682000</f>
        <v>882000</v>
      </c>
    </row>
    <row r="480" spans="1:8" ht="12.75">
      <c r="A480" s="3" t="s">
        <v>628</v>
      </c>
      <c r="B480" s="21" t="s">
        <v>77</v>
      </c>
      <c r="C480" s="23" t="s">
        <v>627</v>
      </c>
      <c r="D480" s="22" t="s">
        <v>284</v>
      </c>
      <c r="E480" s="22" t="s">
        <v>285</v>
      </c>
      <c r="F480" s="9">
        <v>158932.52</v>
      </c>
      <c r="G480" s="9">
        <v>0</v>
      </c>
      <c r="H480" s="9">
        <v>0</v>
      </c>
    </row>
    <row r="481" spans="1:8" ht="12.75">
      <c r="A481" s="4" t="s">
        <v>84</v>
      </c>
      <c r="B481" s="23" t="s">
        <v>194</v>
      </c>
      <c r="C481" s="40"/>
      <c r="D481" s="22"/>
      <c r="E481" s="22"/>
      <c r="F481" s="20">
        <f>F482+F484</f>
        <v>1388841.95</v>
      </c>
      <c r="G481" s="20">
        <f>G482+G484</f>
        <v>0</v>
      </c>
      <c r="H481" s="20">
        <f>H482+H484</f>
        <v>0</v>
      </c>
    </row>
    <row r="482" spans="1:8" ht="12.75">
      <c r="A482" s="4" t="s">
        <v>456</v>
      </c>
      <c r="B482" s="23" t="s">
        <v>454</v>
      </c>
      <c r="C482" s="40"/>
      <c r="D482" s="22"/>
      <c r="E482" s="22"/>
      <c r="F482" s="20">
        <f>F483</f>
        <v>800000</v>
      </c>
      <c r="G482" s="20">
        <f>G483</f>
        <v>0</v>
      </c>
      <c r="H482" s="20">
        <f>H483</f>
        <v>0</v>
      </c>
    </row>
    <row r="483" spans="1:8" ht="12.75">
      <c r="A483" s="8" t="s">
        <v>235</v>
      </c>
      <c r="B483" s="23" t="s">
        <v>454</v>
      </c>
      <c r="C483" s="23" t="s">
        <v>296</v>
      </c>
      <c r="D483" s="23" t="s">
        <v>284</v>
      </c>
      <c r="E483" s="23" t="s">
        <v>275</v>
      </c>
      <c r="F483" s="9">
        <v>800000</v>
      </c>
      <c r="G483" s="10">
        <v>0</v>
      </c>
      <c r="H483" s="10">
        <v>0</v>
      </c>
    </row>
    <row r="484" spans="1:8" ht="12.75">
      <c r="A484" s="4" t="s">
        <v>457</v>
      </c>
      <c r="B484" s="23" t="s">
        <v>455</v>
      </c>
      <c r="C484" s="23"/>
      <c r="D484" s="23"/>
      <c r="E484" s="23"/>
      <c r="F484" s="20">
        <f>F485</f>
        <v>588841.95</v>
      </c>
      <c r="G484" s="20">
        <f>G485</f>
        <v>0</v>
      </c>
      <c r="H484" s="20">
        <f>H485</f>
        <v>0</v>
      </c>
    </row>
    <row r="485" spans="1:8" ht="12.75">
      <c r="A485" s="8" t="s">
        <v>235</v>
      </c>
      <c r="B485" s="23" t="s">
        <v>455</v>
      </c>
      <c r="C485" s="23" t="s">
        <v>296</v>
      </c>
      <c r="D485" s="23" t="s">
        <v>284</v>
      </c>
      <c r="E485" s="23" t="s">
        <v>276</v>
      </c>
      <c r="F485" s="10">
        <v>588841.95</v>
      </c>
      <c r="G485" s="10">
        <v>0</v>
      </c>
      <c r="H485" s="10">
        <v>0</v>
      </c>
    </row>
    <row r="486" spans="1:8" ht="12.75">
      <c r="A486" s="4" t="s">
        <v>116</v>
      </c>
      <c r="B486" s="23" t="s">
        <v>198</v>
      </c>
      <c r="C486" s="49"/>
      <c r="D486" s="49"/>
      <c r="E486" s="49"/>
      <c r="F486" s="20">
        <f aca="true" t="shared" si="9" ref="F486:H487">F487</f>
        <v>180000</v>
      </c>
      <c r="G486" s="20">
        <f t="shared" si="9"/>
        <v>180000</v>
      </c>
      <c r="H486" s="20">
        <f t="shared" si="9"/>
        <v>180000</v>
      </c>
    </row>
    <row r="487" spans="1:8" ht="22.5">
      <c r="A487" s="4" t="s">
        <v>409</v>
      </c>
      <c r="B487" s="23" t="s">
        <v>115</v>
      </c>
      <c r="C487" s="22"/>
      <c r="D487" s="22"/>
      <c r="E487" s="22"/>
      <c r="F487" s="20">
        <f t="shared" si="9"/>
        <v>180000</v>
      </c>
      <c r="G487" s="20">
        <f t="shared" si="9"/>
        <v>180000</v>
      </c>
      <c r="H487" s="20">
        <f t="shared" si="9"/>
        <v>180000</v>
      </c>
    </row>
    <row r="488" spans="1:8" ht="12.75">
      <c r="A488" s="6" t="s">
        <v>214</v>
      </c>
      <c r="B488" s="23" t="s">
        <v>115</v>
      </c>
      <c r="C488" s="22" t="s">
        <v>306</v>
      </c>
      <c r="D488" s="22" t="s">
        <v>286</v>
      </c>
      <c r="E488" s="22" t="s">
        <v>281</v>
      </c>
      <c r="F488" s="10">
        <v>180000</v>
      </c>
      <c r="G488" s="10">
        <v>180000</v>
      </c>
      <c r="H488" s="10">
        <v>180000</v>
      </c>
    </row>
    <row r="489" spans="1:8" ht="12.75">
      <c r="A489" s="24" t="s">
        <v>206</v>
      </c>
      <c r="B489" s="21" t="s">
        <v>207</v>
      </c>
      <c r="C489" s="40"/>
      <c r="D489" s="22"/>
      <c r="E489" s="22"/>
      <c r="F489" s="20">
        <f>F499+F490+F495+F501+F493+F503</f>
        <v>182323050</v>
      </c>
      <c r="G489" s="20">
        <f>G499+G490+G495+G501+G493+G503</f>
        <v>180488900</v>
      </c>
      <c r="H489" s="20">
        <f>H499+H490+H495+H501+H493+H503</f>
        <v>186386300</v>
      </c>
    </row>
    <row r="490" spans="1:8" ht="33.75">
      <c r="A490" s="25" t="s">
        <v>401</v>
      </c>
      <c r="B490" s="23" t="s">
        <v>343</v>
      </c>
      <c r="C490" s="23"/>
      <c r="D490" s="23"/>
      <c r="E490" s="23"/>
      <c r="F490" s="10">
        <f>F491+F492</f>
        <v>65683850</v>
      </c>
      <c r="G490" s="10">
        <f>G491+G492</f>
        <v>63366100</v>
      </c>
      <c r="H490" s="10">
        <f>H491+H492</f>
        <v>63615900</v>
      </c>
    </row>
    <row r="491" spans="1:8" ht="33.75">
      <c r="A491" s="4" t="s">
        <v>307</v>
      </c>
      <c r="B491" s="23" t="s">
        <v>343</v>
      </c>
      <c r="C491" s="23" t="s">
        <v>305</v>
      </c>
      <c r="D491" s="23" t="s">
        <v>286</v>
      </c>
      <c r="E491" s="23" t="s">
        <v>279</v>
      </c>
      <c r="F491" s="63">
        <v>62337550</v>
      </c>
      <c r="G491" s="63">
        <f>57731700+5234400-400000</f>
        <v>62566100</v>
      </c>
      <c r="H491" s="63">
        <f>57981500+5234400-400000</f>
        <v>62815900</v>
      </c>
    </row>
    <row r="492" spans="1:8" ht="12.75">
      <c r="A492" s="29" t="s">
        <v>214</v>
      </c>
      <c r="B492" s="23" t="s">
        <v>343</v>
      </c>
      <c r="C492" s="23" t="s">
        <v>306</v>
      </c>
      <c r="D492" s="23" t="s">
        <v>286</v>
      </c>
      <c r="E492" s="23" t="s">
        <v>279</v>
      </c>
      <c r="F492" s="63">
        <v>3346300</v>
      </c>
      <c r="G492" s="63">
        <f>400000+400000</f>
        <v>800000</v>
      </c>
      <c r="H492" s="63">
        <f>400000+400000</f>
        <v>800000</v>
      </c>
    </row>
    <row r="493" spans="1:8" ht="67.5">
      <c r="A493" s="26" t="s">
        <v>680</v>
      </c>
      <c r="B493" s="34" t="s">
        <v>495</v>
      </c>
      <c r="C493" s="49"/>
      <c r="D493" s="23"/>
      <c r="E493" s="23"/>
      <c r="F493" s="35">
        <f>F494</f>
        <v>54387744</v>
      </c>
      <c r="G493" s="35">
        <f>G494</f>
        <v>61761000</v>
      </c>
      <c r="H493" s="35">
        <f>H494</f>
        <v>66907800</v>
      </c>
    </row>
    <row r="494" spans="1:8" ht="22.5">
      <c r="A494" s="26" t="s">
        <v>319</v>
      </c>
      <c r="B494" s="34" t="s">
        <v>495</v>
      </c>
      <c r="C494" s="34" t="s">
        <v>318</v>
      </c>
      <c r="D494" s="23" t="s">
        <v>286</v>
      </c>
      <c r="E494" s="23" t="s">
        <v>279</v>
      </c>
      <c r="F494" s="62">
        <v>54387744</v>
      </c>
      <c r="G494" s="62">
        <v>61761000</v>
      </c>
      <c r="H494" s="62">
        <v>66907800</v>
      </c>
    </row>
    <row r="495" spans="1:8" ht="56.25">
      <c r="A495" s="42" t="s">
        <v>694</v>
      </c>
      <c r="B495" s="23" t="s">
        <v>110</v>
      </c>
      <c r="C495" s="23"/>
      <c r="D495" s="23"/>
      <c r="E495" s="23"/>
      <c r="F495" s="10">
        <f>F496+F497+F498</f>
        <v>54229300</v>
      </c>
      <c r="G495" s="10">
        <f>G496+G497+G498</f>
        <v>54712900</v>
      </c>
      <c r="H495" s="10">
        <f>H496+H497+H498</f>
        <v>55213700</v>
      </c>
    </row>
    <row r="496" spans="1:8" ht="12.75">
      <c r="A496" s="4" t="s">
        <v>234</v>
      </c>
      <c r="B496" s="23" t="s">
        <v>110</v>
      </c>
      <c r="C496" s="23" t="s">
        <v>296</v>
      </c>
      <c r="D496" s="23" t="s">
        <v>286</v>
      </c>
      <c r="E496" s="23" t="s">
        <v>279</v>
      </c>
      <c r="F496" s="63">
        <v>700000</v>
      </c>
      <c r="G496" s="63">
        <v>720000</v>
      </c>
      <c r="H496" s="63">
        <v>750000</v>
      </c>
    </row>
    <row r="497" spans="1:8" ht="22.5">
      <c r="A497" s="24" t="s">
        <v>310</v>
      </c>
      <c r="B497" s="23" t="s">
        <v>110</v>
      </c>
      <c r="C497" s="23" t="s">
        <v>313</v>
      </c>
      <c r="D497" s="23" t="s">
        <v>286</v>
      </c>
      <c r="E497" s="23" t="s">
        <v>279</v>
      </c>
      <c r="F497" s="63">
        <v>44029300</v>
      </c>
      <c r="G497" s="63">
        <v>44292900</v>
      </c>
      <c r="H497" s="63">
        <v>44463700</v>
      </c>
    </row>
    <row r="498" spans="1:8" ht="22.5">
      <c r="A498" s="4" t="s">
        <v>248</v>
      </c>
      <c r="B498" s="23" t="s">
        <v>110</v>
      </c>
      <c r="C498" s="23" t="s">
        <v>247</v>
      </c>
      <c r="D498" s="22" t="s">
        <v>286</v>
      </c>
      <c r="E498" s="22" t="s">
        <v>279</v>
      </c>
      <c r="F498" s="63">
        <v>9500000</v>
      </c>
      <c r="G498" s="63">
        <v>9700000</v>
      </c>
      <c r="H498" s="63">
        <v>10000000</v>
      </c>
    </row>
    <row r="499" spans="1:8" ht="22.5">
      <c r="A499" s="4" t="s">
        <v>410</v>
      </c>
      <c r="B499" s="23" t="s">
        <v>117</v>
      </c>
      <c r="C499" s="40"/>
      <c r="D499" s="22"/>
      <c r="E499" s="22"/>
      <c r="F499" s="20">
        <f>F500</f>
        <v>20000</v>
      </c>
      <c r="G499" s="20">
        <f>G500</f>
        <v>20000</v>
      </c>
      <c r="H499" s="20">
        <f>H500</f>
        <v>20000</v>
      </c>
    </row>
    <row r="500" spans="1:8" ht="12.75">
      <c r="A500" s="6" t="s">
        <v>214</v>
      </c>
      <c r="B500" s="23" t="s">
        <v>117</v>
      </c>
      <c r="C500" s="22" t="s">
        <v>306</v>
      </c>
      <c r="D500" s="22" t="s">
        <v>286</v>
      </c>
      <c r="E500" s="22" t="s">
        <v>281</v>
      </c>
      <c r="F500" s="10">
        <v>20000</v>
      </c>
      <c r="G500" s="10">
        <v>20000</v>
      </c>
      <c r="H500" s="10">
        <v>20000</v>
      </c>
    </row>
    <row r="501" spans="1:8" ht="22.5">
      <c r="A501" s="43" t="s">
        <v>577</v>
      </c>
      <c r="B501" s="23" t="s">
        <v>418</v>
      </c>
      <c r="C501" s="40"/>
      <c r="D501" s="22"/>
      <c r="E501" s="22"/>
      <c r="F501" s="20">
        <f>F502</f>
        <v>628900</v>
      </c>
      <c r="G501" s="20">
        <f>G502</f>
        <v>628900</v>
      </c>
      <c r="H501" s="20">
        <f>H502</f>
        <v>628900</v>
      </c>
    </row>
    <row r="502" spans="1:8" ht="33.75">
      <c r="A502" s="4" t="s">
        <v>307</v>
      </c>
      <c r="B502" s="23" t="s">
        <v>418</v>
      </c>
      <c r="C502" s="40">
        <v>611</v>
      </c>
      <c r="D502" s="22" t="s">
        <v>284</v>
      </c>
      <c r="E502" s="22" t="s">
        <v>276</v>
      </c>
      <c r="F502" s="62">
        <v>628900</v>
      </c>
      <c r="G502" s="62">
        <v>628900</v>
      </c>
      <c r="H502" s="62">
        <v>628900</v>
      </c>
    </row>
    <row r="503" spans="1:8" ht="33.75">
      <c r="A503" s="26" t="s">
        <v>719</v>
      </c>
      <c r="B503" s="34" t="s">
        <v>718</v>
      </c>
      <c r="C503" s="40"/>
      <c r="D503" s="22"/>
      <c r="E503" s="22"/>
      <c r="F503" s="62">
        <f>F504</f>
        <v>7373256</v>
      </c>
      <c r="G503" s="62">
        <f>G504</f>
        <v>0</v>
      </c>
      <c r="H503" s="62">
        <f>H504</f>
        <v>0</v>
      </c>
    </row>
    <row r="504" spans="1:8" ht="22.5">
      <c r="A504" s="26" t="s">
        <v>319</v>
      </c>
      <c r="B504" s="34" t="s">
        <v>718</v>
      </c>
      <c r="C504" s="40">
        <v>412</v>
      </c>
      <c r="D504" s="22" t="s">
        <v>286</v>
      </c>
      <c r="E504" s="22" t="s">
        <v>279</v>
      </c>
      <c r="F504" s="62">
        <v>7373256</v>
      </c>
      <c r="G504" s="62">
        <v>0</v>
      </c>
      <c r="H504" s="62">
        <v>0</v>
      </c>
    </row>
    <row r="505" spans="1:8" ht="12.75">
      <c r="A505" s="4" t="s">
        <v>135</v>
      </c>
      <c r="B505" s="23" t="s">
        <v>85</v>
      </c>
      <c r="C505" s="23"/>
      <c r="D505" s="22"/>
      <c r="E505" s="22"/>
      <c r="F505" s="10">
        <f>F506+F508+F510</f>
        <v>2168550</v>
      </c>
      <c r="G505" s="10">
        <f>G506+G508+G510</f>
        <v>2168550</v>
      </c>
      <c r="H505" s="10">
        <f>H506+H508+H510</f>
        <v>2168550</v>
      </c>
    </row>
    <row r="506" spans="1:8" ht="12.75">
      <c r="A506" s="33" t="s">
        <v>196</v>
      </c>
      <c r="B506" s="23" t="s">
        <v>136</v>
      </c>
      <c r="C506" s="23"/>
      <c r="D506" s="22"/>
      <c r="E506" s="22"/>
      <c r="F506" s="10">
        <f>F507</f>
        <v>50000</v>
      </c>
      <c r="G506" s="10">
        <f>G507</f>
        <v>50000</v>
      </c>
      <c r="H506" s="10">
        <f>H507</f>
        <v>50000</v>
      </c>
    </row>
    <row r="507" spans="1:8" ht="12.75">
      <c r="A507" s="4" t="s">
        <v>234</v>
      </c>
      <c r="B507" s="23" t="s">
        <v>136</v>
      </c>
      <c r="C507" s="23" t="s">
        <v>296</v>
      </c>
      <c r="D507" s="22" t="s">
        <v>284</v>
      </c>
      <c r="E507" s="22" t="s">
        <v>285</v>
      </c>
      <c r="F507" s="10">
        <v>50000</v>
      </c>
      <c r="G507" s="10">
        <v>50000</v>
      </c>
      <c r="H507" s="10">
        <v>50000</v>
      </c>
    </row>
    <row r="508" spans="1:8" ht="12.75">
      <c r="A508" s="26" t="s">
        <v>475</v>
      </c>
      <c r="B508" s="21" t="s">
        <v>470</v>
      </c>
      <c r="C508" s="23"/>
      <c r="D508" s="22"/>
      <c r="E508" s="22"/>
      <c r="F508" s="10">
        <f>F509</f>
        <v>332800</v>
      </c>
      <c r="G508" s="10">
        <f>G509</f>
        <v>332800</v>
      </c>
      <c r="H508" s="10">
        <f>H509</f>
        <v>332800</v>
      </c>
    </row>
    <row r="509" spans="1:8" ht="12.75">
      <c r="A509" s="26" t="s">
        <v>235</v>
      </c>
      <c r="B509" s="21" t="s">
        <v>470</v>
      </c>
      <c r="C509" s="23" t="s">
        <v>296</v>
      </c>
      <c r="D509" s="22" t="s">
        <v>284</v>
      </c>
      <c r="E509" s="22" t="s">
        <v>285</v>
      </c>
      <c r="F509" s="9">
        <f>305800+27000</f>
        <v>332800</v>
      </c>
      <c r="G509" s="9">
        <f>305800+27000</f>
        <v>332800</v>
      </c>
      <c r="H509" s="9">
        <f>305800+27000</f>
        <v>332800</v>
      </c>
    </row>
    <row r="510" spans="1:8" ht="22.5">
      <c r="A510" s="26" t="s">
        <v>579</v>
      </c>
      <c r="B510" s="21" t="s">
        <v>471</v>
      </c>
      <c r="C510" s="23"/>
      <c r="D510" s="22"/>
      <c r="E510" s="22"/>
      <c r="F510" s="10">
        <f>F511</f>
        <v>1785750</v>
      </c>
      <c r="G510" s="10">
        <f>G511</f>
        <v>1785750</v>
      </c>
      <c r="H510" s="10">
        <f>H511</f>
        <v>1785750</v>
      </c>
    </row>
    <row r="511" spans="1:8" ht="12.75">
      <c r="A511" s="28" t="s">
        <v>214</v>
      </c>
      <c r="B511" s="21" t="s">
        <v>471</v>
      </c>
      <c r="C511" s="23" t="s">
        <v>306</v>
      </c>
      <c r="D511" s="22" t="s">
        <v>284</v>
      </c>
      <c r="E511" s="22" t="s">
        <v>276</v>
      </c>
      <c r="F511" s="9">
        <f>317450+1468300</f>
        <v>1785750</v>
      </c>
      <c r="G511" s="9">
        <f>317450+1468300</f>
        <v>1785750</v>
      </c>
      <c r="H511" s="9">
        <f>317450+1468300</f>
        <v>1785750</v>
      </c>
    </row>
    <row r="512" spans="1:9" ht="22.5">
      <c r="A512" s="24" t="s">
        <v>347</v>
      </c>
      <c r="B512" s="21" t="s">
        <v>175</v>
      </c>
      <c r="C512" s="22"/>
      <c r="D512" s="22"/>
      <c r="E512" s="22"/>
      <c r="F512" s="20">
        <f>F513+F528+F533</f>
        <v>146229784.17</v>
      </c>
      <c r="G512" s="20">
        <f>G513+G528+G533</f>
        <v>404669360</v>
      </c>
      <c r="H512" s="20">
        <f>H513+H528+H533</f>
        <v>58375760</v>
      </c>
      <c r="I512" s="76"/>
    </row>
    <row r="513" spans="1:8" ht="12.75">
      <c r="A513" s="24" t="s">
        <v>218</v>
      </c>
      <c r="B513" s="23" t="s">
        <v>219</v>
      </c>
      <c r="C513" s="22"/>
      <c r="D513" s="22"/>
      <c r="E513" s="22"/>
      <c r="F513" s="20">
        <f>F514+F519+F516+F526+F523+F521</f>
        <v>110687740</v>
      </c>
      <c r="G513" s="20">
        <f>G514+G519+G516+G526+G523+G521</f>
        <v>398676960</v>
      </c>
      <c r="H513" s="20">
        <f>H514+H519+H516+H526+H523+H521</f>
        <v>52379460</v>
      </c>
    </row>
    <row r="514" spans="1:8" ht="12.75">
      <c r="A514" s="4" t="s">
        <v>721</v>
      </c>
      <c r="B514" s="23" t="s">
        <v>720</v>
      </c>
      <c r="C514" s="22"/>
      <c r="D514" s="22"/>
      <c r="E514" s="22"/>
      <c r="F514" s="20">
        <f>F515</f>
        <v>63170000</v>
      </c>
      <c r="G514" s="20">
        <f>G515</f>
        <v>245141000</v>
      </c>
      <c r="H514" s="20">
        <f>H515</f>
        <v>0</v>
      </c>
    </row>
    <row r="515" spans="1:8" ht="12.75">
      <c r="A515" s="4" t="s">
        <v>156</v>
      </c>
      <c r="B515" s="23" t="s">
        <v>720</v>
      </c>
      <c r="C515" s="22" t="s">
        <v>149</v>
      </c>
      <c r="D515" s="22" t="s">
        <v>280</v>
      </c>
      <c r="E515" s="22" t="s">
        <v>276</v>
      </c>
      <c r="F515" s="20">
        <v>63170000</v>
      </c>
      <c r="G515" s="20">
        <v>245141000</v>
      </c>
      <c r="H515" s="20">
        <v>0</v>
      </c>
    </row>
    <row r="516" spans="1:8" ht="12.75">
      <c r="A516" s="24" t="s">
        <v>157</v>
      </c>
      <c r="B516" s="23" t="s">
        <v>425</v>
      </c>
      <c r="C516" s="22"/>
      <c r="D516" s="22"/>
      <c r="E516" s="22"/>
      <c r="F516" s="20">
        <f>F517+F518</f>
        <v>5152410</v>
      </c>
      <c r="G516" s="20">
        <f>G517+G518</f>
        <v>0</v>
      </c>
      <c r="H516" s="20">
        <f>H517+H518</f>
        <v>0</v>
      </c>
    </row>
    <row r="517" spans="1:8" ht="12.75">
      <c r="A517" s="26" t="s">
        <v>235</v>
      </c>
      <c r="B517" s="23" t="s">
        <v>425</v>
      </c>
      <c r="C517" s="22" t="s">
        <v>296</v>
      </c>
      <c r="D517" s="22" t="s">
        <v>280</v>
      </c>
      <c r="E517" s="22" t="s">
        <v>280</v>
      </c>
      <c r="F517" s="20">
        <v>86800</v>
      </c>
      <c r="G517" s="20">
        <v>0</v>
      </c>
      <c r="H517" s="20">
        <v>0</v>
      </c>
    </row>
    <row r="518" spans="1:8" ht="22.5">
      <c r="A518" s="24" t="s">
        <v>317</v>
      </c>
      <c r="B518" s="23" t="s">
        <v>425</v>
      </c>
      <c r="C518" s="22" t="s">
        <v>316</v>
      </c>
      <c r="D518" s="22" t="s">
        <v>280</v>
      </c>
      <c r="E518" s="22" t="s">
        <v>280</v>
      </c>
      <c r="F518" s="10">
        <v>5065610</v>
      </c>
      <c r="G518" s="10">
        <v>0</v>
      </c>
      <c r="H518" s="10">
        <v>0</v>
      </c>
    </row>
    <row r="519" spans="1:8" ht="22.5">
      <c r="A519" s="79" t="s">
        <v>644</v>
      </c>
      <c r="B519" s="23" t="s">
        <v>23</v>
      </c>
      <c r="C519" s="22"/>
      <c r="D519" s="22"/>
      <c r="E519" s="22"/>
      <c r="F519" s="20">
        <f>F520</f>
        <v>0</v>
      </c>
      <c r="G519" s="20">
        <f>G520</f>
        <v>23665900</v>
      </c>
      <c r="H519" s="20">
        <f>H520</f>
        <v>23665900</v>
      </c>
    </row>
    <row r="520" spans="1:8" ht="22.5">
      <c r="A520" s="24" t="s">
        <v>317</v>
      </c>
      <c r="B520" s="23" t="s">
        <v>23</v>
      </c>
      <c r="C520" s="22" t="s">
        <v>316</v>
      </c>
      <c r="D520" s="22" t="s">
        <v>280</v>
      </c>
      <c r="E520" s="22" t="s">
        <v>280</v>
      </c>
      <c r="F520" s="10">
        <v>0</v>
      </c>
      <c r="G520" s="10">
        <v>23665900</v>
      </c>
      <c r="H520" s="10">
        <v>23665900</v>
      </c>
    </row>
    <row r="521" spans="1:8" ht="22.5">
      <c r="A521" s="4" t="s">
        <v>723</v>
      </c>
      <c r="B521" s="23" t="s">
        <v>722</v>
      </c>
      <c r="C521" s="22"/>
      <c r="D521" s="22"/>
      <c r="E521" s="22"/>
      <c r="F521" s="10">
        <f>F522</f>
        <v>32788630</v>
      </c>
      <c r="G521" s="10">
        <f>G522</f>
        <v>129870060</v>
      </c>
      <c r="H521" s="10">
        <f>H522</f>
        <v>0</v>
      </c>
    </row>
    <row r="522" spans="1:8" ht="12.75">
      <c r="A522" s="4" t="s">
        <v>156</v>
      </c>
      <c r="B522" s="23" t="s">
        <v>722</v>
      </c>
      <c r="C522" s="22" t="s">
        <v>149</v>
      </c>
      <c r="D522" s="22" t="s">
        <v>280</v>
      </c>
      <c r="E522" s="22" t="s">
        <v>276</v>
      </c>
      <c r="F522" s="10">
        <v>32788630</v>
      </c>
      <c r="G522" s="10">
        <v>129870060</v>
      </c>
      <c r="H522" s="10">
        <v>0</v>
      </c>
    </row>
    <row r="523" spans="1:8" ht="22.5">
      <c r="A523" s="4" t="s">
        <v>598</v>
      </c>
      <c r="B523" s="23" t="s">
        <v>645</v>
      </c>
      <c r="C523" s="22"/>
      <c r="D523" s="22"/>
      <c r="E523" s="22"/>
      <c r="F523" s="10">
        <f aca="true" t="shared" si="10" ref="F523:H524">F524</f>
        <v>9576700</v>
      </c>
      <c r="G523" s="10">
        <f t="shared" si="10"/>
        <v>0</v>
      </c>
      <c r="H523" s="10">
        <f t="shared" si="10"/>
        <v>0</v>
      </c>
    </row>
    <row r="524" spans="1:8" ht="22.5">
      <c r="A524" s="79" t="s">
        <v>644</v>
      </c>
      <c r="B524" s="23" t="s">
        <v>646</v>
      </c>
      <c r="C524" s="22"/>
      <c r="D524" s="22"/>
      <c r="E524" s="22"/>
      <c r="F524" s="10">
        <f t="shared" si="10"/>
        <v>9576700</v>
      </c>
      <c r="G524" s="10">
        <f t="shared" si="10"/>
        <v>0</v>
      </c>
      <c r="H524" s="10">
        <f t="shared" si="10"/>
        <v>0</v>
      </c>
    </row>
    <row r="525" spans="1:8" ht="22.5">
      <c r="A525" s="4" t="s">
        <v>317</v>
      </c>
      <c r="B525" s="23" t="s">
        <v>646</v>
      </c>
      <c r="C525" s="22" t="s">
        <v>316</v>
      </c>
      <c r="D525" s="22" t="s">
        <v>280</v>
      </c>
      <c r="E525" s="22" t="s">
        <v>280</v>
      </c>
      <c r="F525" s="10">
        <v>9576700</v>
      </c>
      <c r="G525" s="10">
        <v>0</v>
      </c>
      <c r="H525" s="10">
        <v>0</v>
      </c>
    </row>
    <row r="526" spans="1:8" ht="45">
      <c r="A526" s="64" t="s">
        <v>580</v>
      </c>
      <c r="B526" s="23" t="s">
        <v>472</v>
      </c>
      <c r="C526" s="23"/>
      <c r="D526" s="22"/>
      <c r="E526" s="22"/>
      <c r="F526" s="10">
        <f>F527</f>
        <v>0</v>
      </c>
      <c r="G526" s="10">
        <f>G527</f>
        <v>0</v>
      </c>
      <c r="H526" s="10">
        <f>H527</f>
        <v>28713560</v>
      </c>
    </row>
    <row r="527" spans="1:8" ht="12.75">
      <c r="A527" s="4" t="s">
        <v>156</v>
      </c>
      <c r="B527" s="23" t="s">
        <v>472</v>
      </c>
      <c r="C527" s="23" t="s">
        <v>149</v>
      </c>
      <c r="D527" s="22" t="s">
        <v>280</v>
      </c>
      <c r="E527" s="22" t="s">
        <v>276</v>
      </c>
      <c r="F527" s="10">
        <v>0</v>
      </c>
      <c r="G527" s="10">
        <v>0</v>
      </c>
      <c r="H527" s="10">
        <v>28713560</v>
      </c>
    </row>
    <row r="528" spans="1:8" ht="22.5">
      <c r="A528" s="24" t="s">
        <v>220</v>
      </c>
      <c r="B528" s="21" t="s">
        <v>221</v>
      </c>
      <c r="C528" s="22"/>
      <c r="D528" s="22"/>
      <c r="E528" s="22"/>
      <c r="F528" s="20">
        <f>F529+F531</f>
        <v>27639640</v>
      </c>
      <c r="G528" s="20">
        <f>G531</f>
        <v>5992400</v>
      </c>
      <c r="H528" s="20">
        <f>H531</f>
        <v>5996300</v>
      </c>
    </row>
    <row r="529" spans="1:8" ht="22.5">
      <c r="A529" s="4" t="s">
        <v>725</v>
      </c>
      <c r="B529" s="23" t="s">
        <v>724</v>
      </c>
      <c r="C529" s="22"/>
      <c r="D529" s="22"/>
      <c r="E529" s="22"/>
      <c r="F529" s="10">
        <f>F530</f>
        <v>293640</v>
      </c>
      <c r="G529" s="10">
        <f>G530</f>
        <v>0</v>
      </c>
      <c r="H529" s="10">
        <f>H530</f>
        <v>0</v>
      </c>
    </row>
    <row r="530" spans="1:8" ht="12.75">
      <c r="A530" s="92" t="s">
        <v>433</v>
      </c>
      <c r="B530" s="23" t="s">
        <v>724</v>
      </c>
      <c r="C530" s="22" t="s">
        <v>432</v>
      </c>
      <c r="D530" s="22" t="s">
        <v>286</v>
      </c>
      <c r="E530" s="22" t="s">
        <v>279</v>
      </c>
      <c r="F530" s="10">
        <v>293640</v>
      </c>
      <c r="G530" s="10">
        <v>0</v>
      </c>
      <c r="H530" s="10">
        <v>0</v>
      </c>
    </row>
    <row r="531" spans="1:8" ht="22.5">
      <c r="A531" s="38" t="s">
        <v>416</v>
      </c>
      <c r="B531" s="23" t="s">
        <v>28</v>
      </c>
      <c r="C531" s="22"/>
      <c r="D531" s="22"/>
      <c r="E531" s="22"/>
      <c r="F531" s="20">
        <f>F532</f>
        <v>27346000</v>
      </c>
      <c r="G531" s="20">
        <f>G532</f>
        <v>5992400</v>
      </c>
      <c r="H531" s="20">
        <f>H532</f>
        <v>5996300</v>
      </c>
    </row>
    <row r="532" spans="1:8" ht="12.75">
      <c r="A532" s="24" t="s">
        <v>433</v>
      </c>
      <c r="B532" s="23" t="s">
        <v>28</v>
      </c>
      <c r="C532" s="22" t="s">
        <v>432</v>
      </c>
      <c r="D532" s="22" t="s">
        <v>286</v>
      </c>
      <c r="E532" s="22" t="s">
        <v>279</v>
      </c>
      <c r="F532" s="10">
        <v>27346000</v>
      </c>
      <c r="G532" s="10">
        <v>5992400</v>
      </c>
      <c r="H532" s="10">
        <v>5996300</v>
      </c>
    </row>
    <row r="533" spans="1:8" ht="22.5">
      <c r="A533" s="50" t="s">
        <v>165</v>
      </c>
      <c r="B533" s="23" t="s">
        <v>269</v>
      </c>
      <c r="C533" s="22"/>
      <c r="D533" s="22"/>
      <c r="E533" s="22"/>
      <c r="F533" s="20">
        <f>F534+F536</f>
        <v>7902404.17</v>
      </c>
      <c r="G533" s="20">
        <f>G534+G536</f>
        <v>0</v>
      </c>
      <c r="H533" s="20">
        <f>H534+H536</f>
        <v>0</v>
      </c>
    </row>
    <row r="534" spans="1:8" ht="22.5">
      <c r="A534" s="79" t="s">
        <v>647</v>
      </c>
      <c r="B534" s="73" t="s">
        <v>648</v>
      </c>
      <c r="C534" s="22"/>
      <c r="D534" s="22"/>
      <c r="E534" s="22"/>
      <c r="F534" s="20">
        <f>F535</f>
        <v>6402404.17</v>
      </c>
      <c r="G534" s="20">
        <f>G535</f>
        <v>0</v>
      </c>
      <c r="H534" s="20">
        <f>H535</f>
        <v>0</v>
      </c>
    </row>
    <row r="535" spans="1:8" ht="22.5">
      <c r="A535" s="80" t="s">
        <v>317</v>
      </c>
      <c r="B535" s="73" t="s">
        <v>648</v>
      </c>
      <c r="C535" s="22" t="s">
        <v>316</v>
      </c>
      <c r="D535" s="22" t="s">
        <v>280</v>
      </c>
      <c r="E535" s="22" t="s">
        <v>276</v>
      </c>
      <c r="F535" s="20">
        <v>6402404.17</v>
      </c>
      <c r="G535" s="20">
        <v>0</v>
      </c>
      <c r="H535" s="20">
        <v>0</v>
      </c>
    </row>
    <row r="536" spans="1:8" ht="33.75">
      <c r="A536" s="33" t="s">
        <v>412</v>
      </c>
      <c r="B536" s="21" t="s">
        <v>24</v>
      </c>
      <c r="C536" s="22"/>
      <c r="D536" s="22"/>
      <c r="E536" s="22"/>
      <c r="F536" s="20">
        <f>F537</f>
        <v>1500000</v>
      </c>
      <c r="G536" s="20">
        <f>G537</f>
        <v>0</v>
      </c>
      <c r="H536" s="20">
        <f>H537</f>
        <v>0</v>
      </c>
    </row>
    <row r="537" spans="1:8" ht="12.75">
      <c r="A537" s="4" t="s">
        <v>234</v>
      </c>
      <c r="B537" s="21" t="s">
        <v>24</v>
      </c>
      <c r="C537" s="22" t="s">
        <v>296</v>
      </c>
      <c r="D537" s="22" t="s">
        <v>280</v>
      </c>
      <c r="E537" s="22" t="s">
        <v>280</v>
      </c>
      <c r="F537" s="10">
        <v>1500000</v>
      </c>
      <c r="G537" s="10">
        <v>0</v>
      </c>
      <c r="H537" s="10">
        <v>0</v>
      </c>
    </row>
    <row r="538" spans="1:8" ht="12.75">
      <c r="A538" s="26" t="s">
        <v>560</v>
      </c>
      <c r="B538" s="21" t="s">
        <v>178</v>
      </c>
      <c r="C538" s="22"/>
      <c r="D538" s="22"/>
      <c r="E538" s="22"/>
      <c r="F538" s="20">
        <f>F539+F547</f>
        <v>2003000</v>
      </c>
      <c r="G538" s="20">
        <f>G539+G547</f>
        <v>1003000</v>
      </c>
      <c r="H538" s="20">
        <f>H539+H547</f>
        <v>630000</v>
      </c>
    </row>
    <row r="539" spans="1:8" ht="12.75">
      <c r="A539" s="4" t="s">
        <v>129</v>
      </c>
      <c r="B539" s="21" t="s">
        <v>128</v>
      </c>
      <c r="C539" s="22"/>
      <c r="D539" s="22"/>
      <c r="E539" s="22"/>
      <c r="F539" s="20">
        <f>F540+F542</f>
        <v>1903000</v>
      </c>
      <c r="G539" s="20">
        <f>G540+G542</f>
        <v>903000</v>
      </c>
      <c r="H539" s="20">
        <f>H540+H542</f>
        <v>530000</v>
      </c>
    </row>
    <row r="540" spans="1:8" ht="12.75">
      <c r="A540" s="4" t="s">
        <v>233</v>
      </c>
      <c r="B540" s="23" t="s">
        <v>127</v>
      </c>
      <c r="C540" s="22"/>
      <c r="D540" s="22"/>
      <c r="E540" s="22"/>
      <c r="F540" s="20">
        <f>F541</f>
        <v>530000</v>
      </c>
      <c r="G540" s="20">
        <f>G541</f>
        <v>530000</v>
      </c>
      <c r="H540" s="20">
        <f>H541</f>
        <v>530000</v>
      </c>
    </row>
    <row r="541" spans="1:8" ht="12.75">
      <c r="A541" s="4" t="s">
        <v>234</v>
      </c>
      <c r="B541" s="23" t="s">
        <v>127</v>
      </c>
      <c r="C541" s="22" t="s">
        <v>296</v>
      </c>
      <c r="D541" s="22" t="s">
        <v>284</v>
      </c>
      <c r="E541" s="22" t="s">
        <v>284</v>
      </c>
      <c r="F541" s="10">
        <f>360000+170000</f>
        <v>530000</v>
      </c>
      <c r="G541" s="10">
        <f>360000+170000</f>
        <v>530000</v>
      </c>
      <c r="H541" s="10">
        <f>360000+170000</f>
        <v>530000</v>
      </c>
    </row>
    <row r="542" spans="1:8" ht="12.75">
      <c r="A542" s="4" t="s">
        <v>411</v>
      </c>
      <c r="B542" s="21" t="s">
        <v>71</v>
      </c>
      <c r="C542" s="22"/>
      <c r="D542" s="22"/>
      <c r="E542" s="22"/>
      <c r="F542" s="10">
        <f>F545+F543</f>
        <v>1373000</v>
      </c>
      <c r="G542" s="10">
        <f>G545+G543</f>
        <v>373000</v>
      </c>
      <c r="H542" s="10">
        <f>H545+H543</f>
        <v>0</v>
      </c>
    </row>
    <row r="543" spans="1:8" ht="12.75">
      <c r="A543" s="79" t="s">
        <v>649</v>
      </c>
      <c r="B543" s="23" t="s">
        <v>650</v>
      </c>
      <c r="C543" s="22"/>
      <c r="D543" s="22"/>
      <c r="E543" s="22"/>
      <c r="F543" s="10">
        <f>F544</f>
        <v>1000000</v>
      </c>
      <c r="G543" s="10">
        <f>G544</f>
        <v>0</v>
      </c>
      <c r="H543" s="10">
        <f>H544</f>
        <v>0</v>
      </c>
    </row>
    <row r="544" spans="1:8" ht="12.75">
      <c r="A544" s="26" t="s">
        <v>214</v>
      </c>
      <c r="B544" s="23" t="s">
        <v>650</v>
      </c>
      <c r="C544" s="22" t="s">
        <v>306</v>
      </c>
      <c r="D544" s="22" t="s">
        <v>284</v>
      </c>
      <c r="E544" s="22" t="s">
        <v>284</v>
      </c>
      <c r="F544" s="10">
        <v>1000000</v>
      </c>
      <c r="G544" s="10">
        <v>0</v>
      </c>
      <c r="H544" s="10">
        <v>0</v>
      </c>
    </row>
    <row r="545" spans="1:8" ht="12.75">
      <c r="A545" s="8" t="s">
        <v>159</v>
      </c>
      <c r="B545" s="21" t="s">
        <v>130</v>
      </c>
      <c r="C545" s="22"/>
      <c r="D545" s="22"/>
      <c r="E545" s="22"/>
      <c r="F545" s="20">
        <f>F546</f>
        <v>373000</v>
      </c>
      <c r="G545" s="20">
        <f>G546</f>
        <v>373000</v>
      </c>
      <c r="H545" s="20">
        <f>H546</f>
        <v>0</v>
      </c>
    </row>
    <row r="546" spans="1:8" ht="12.75">
      <c r="A546" s="8" t="s">
        <v>235</v>
      </c>
      <c r="B546" s="21" t="s">
        <v>130</v>
      </c>
      <c r="C546" s="22" t="s">
        <v>296</v>
      </c>
      <c r="D546" s="22" t="s">
        <v>284</v>
      </c>
      <c r="E546" s="22" t="s">
        <v>284</v>
      </c>
      <c r="F546" s="10">
        <v>373000</v>
      </c>
      <c r="G546" s="10">
        <v>373000</v>
      </c>
      <c r="H546" s="10">
        <v>0</v>
      </c>
    </row>
    <row r="547" spans="1:8" ht="22.5">
      <c r="A547" s="4" t="s">
        <v>132</v>
      </c>
      <c r="B547" s="21" t="s">
        <v>131</v>
      </c>
      <c r="C547" s="22"/>
      <c r="D547" s="22"/>
      <c r="E547" s="22"/>
      <c r="F547" s="20">
        <f aca="true" t="shared" si="11" ref="F547:H548">F548</f>
        <v>100000</v>
      </c>
      <c r="G547" s="20">
        <f t="shared" si="11"/>
        <v>100000</v>
      </c>
      <c r="H547" s="20">
        <f t="shared" si="11"/>
        <v>100000</v>
      </c>
    </row>
    <row r="548" spans="1:8" ht="12.75">
      <c r="A548" s="4" t="s">
        <v>134</v>
      </c>
      <c r="B548" s="23" t="s">
        <v>133</v>
      </c>
      <c r="C548" s="22"/>
      <c r="D548" s="22"/>
      <c r="E548" s="22"/>
      <c r="F548" s="20">
        <f t="shared" si="11"/>
        <v>100000</v>
      </c>
      <c r="G548" s="20">
        <f t="shared" si="11"/>
        <v>100000</v>
      </c>
      <c r="H548" s="20">
        <f t="shared" si="11"/>
        <v>100000</v>
      </c>
    </row>
    <row r="549" spans="1:8" ht="12.75">
      <c r="A549" s="4" t="s">
        <v>234</v>
      </c>
      <c r="B549" s="23" t="s">
        <v>133</v>
      </c>
      <c r="C549" s="22" t="s">
        <v>296</v>
      </c>
      <c r="D549" s="22" t="s">
        <v>284</v>
      </c>
      <c r="E549" s="22" t="s">
        <v>284</v>
      </c>
      <c r="F549" s="10">
        <v>100000</v>
      </c>
      <c r="G549" s="10">
        <v>100000</v>
      </c>
      <c r="H549" s="10">
        <v>100000</v>
      </c>
    </row>
    <row r="550" spans="1:8" ht="45">
      <c r="A550" s="4" t="s">
        <v>559</v>
      </c>
      <c r="B550" s="21" t="s">
        <v>179</v>
      </c>
      <c r="C550" s="22"/>
      <c r="D550" s="22"/>
      <c r="E550" s="22"/>
      <c r="F550" s="20">
        <f>F551+F553+F559+F561+F564+F555+F566+F557</f>
        <v>4699300</v>
      </c>
      <c r="G550" s="20">
        <f>G551+G553+G559+G561+G564+G555+G566+G557</f>
        <v>4808200</v>
      </c>
      <c r="H550" s="20">
        <f>H551+H553+H559+H561+H564+H555+H566+H557</f>
        <v>7668200</v>
      </c>
    </row>
    <row r="551" spans="1:8" ht="22.5">
      <c r="A551" s="4" t="s">
        <v>151</v>
      </c>
      <c r="B551" s="23" t="s">
        <v>539</v>
      </c>
      <c r="C551" s="22"/>
      <c r="D551" s="22"/>
      <c r="E551" s="22"/>
      <c r="F551" s="20">
        <f>F552</f>
        <v>500000</v>
      </c>
      <c r="G551" s="20">
        <f>G552</f>
        <v>500000</v>
      </c>
      <c r="H551" s="20">
        <f>H552</f>
        <v>500000</v>
      </c>
    </row>
    <row r="552" spans="1:8" ht="12.75">
      <c r="A552" s="33" t="s">
        <v>156</v>
      </c>
      <c r="B552" s="23" t="s">
        <v>539</v>
      </c>
      <c r="C552" s="22" t="s">
        <v>149</v>
      </c>
      <c r="D552" s="22" t="s">
        <v>278</v>
      </c>
      <c r="E552" s="22" t="s">
        <v>286</v>
      </c>
      <c r="F552" s="10">
        <v>500000</v>
      </c>
      <c r="G552" s="10">
        <v>500000</v>
      </c>
      <c r="H552" s="10">
        <v>500000</v>
      </c>
    </row>
    <row r="553" spans="1:8" ht="33.75">
      <c r="A553" s="33" t="s">
        <v>461</v>
      </c>
      <c r="B553" s="23" t="s">
        <v>540</v>
      </c>
      <c r="C553" s="22"/>
      <c r="D553" s="22"/>
      <c r="E553" s="22"/>
      <c r="F553" s="20">
        <f>F554</f>
        <v>500000</v>
      </c>
      <c r="G553" s="20">
        <f>G554</f>
        <v>500000</v>
      </c>
      <c r="H553" s="20">
        <f>H554</f>
        <v>500000</v>
      </c>
    </row>
    <row r="554" spans="1:8" ht="12.75">
      <c r="A554" s="33" t="s">
        <v>156</v>
      </c>
      <c r="B554" s="23" t="s">
        <v>540</v>
      </c>
      <c r="C554" s="22" t="s">
        <v>149</v>
      </c>
      <c r="D554" s="22" t="s">
        <v>278</v>
      </c>
      <c r="E554" s="22" t="s">
        <v>286</v>
      </c>
      <c r="F554" s="10">
        <v>500000</v>
      </c>
      <c r="G554" s="10">
        <v>500000</v>
      </c>
      <c r="H554" s="10">
        <v>500000</v>
      </c>
    </row>
    <row r="555" spans="1:8" ht="12.75">
      <c r="A555" s="4" t="s">
        <v>487</v>
      </c>
      <c r="B555" s="34" t="s">
        <v>544</v>
      </c>
      <c r="C555" s="22"/>
      <c r="D555" s="22"/>
      <c r="E555" s="22"/>
      <c r="F555" s="20">
        <f>F556</f>
        <v>50000</v>
      </c>
      <c r="G555" s="20">
        <f>G556</f>
        <v>50000</v>
      </c>
      <c r="H555" s="20">
        <f>H556</f>
        <v>50000</v>
      </c>
    </row>
    <row r="556" spans="1:8" ht="12.75">
      <c r="A556" s="33" t="s">
        <v>303</v>
      </c>
      <c r="B556" s="34" t="s">
        <v>544</v>
      </c>
      <c r="C556" s="22" t="s">
        <v>302</v>
      </c>
      <c r="D556" s="22" t="s">
        <v>278</v>
      </c>
      <c r="E556" s="22" t="s">
        <v>286</v>
      </c>
      <c r="F556" s="10">
        <v>50000</v>
      </c>
      <c r="G556" s="10">
        <v>50000</v>
      </c>
      <c r="H556" s="10">
        <v>50000</v>
      </c>
    </row>
    <row r="557" spans="1:8" ht="22.5">
      <c r="A557" s="51" t="s">
        <v>264</v>
      </c>
      <c r="B557" s="23" t="s">
        <v>119</v>
      </c>
      <c r="C557" s="22"/>
      <c r="D557" s="22"/>
      <c r="E557" s="22"/>
      <c r="F557" s="20">
        <f>F558</f>
        <v>1559300</v>
      </c>
      <c r="G557" s="20">
        <f>G558</f>
        <v>1559300</v>
      </c>
      <c r="H557" s="20">
        <f>H558</f>
        <v>1559300</v>
      </c>
    </row>
    <row r="558" spans="1:8" ht="22.5">
      <c r="A558" s="33" t="s">
        <v>652</v>
      </c>
      <c r="B558" s="23" t="s">
        <v>119</v>
      </c>
      <c r="C558" s="22" t="s">
        <v>651</v>
      </c>
      <c r="D558" s="22" t="s">
        <v>278</v>
      </c>
      <c r="E558" s="22" t="s">
        <v>286</v>
      </c>
      <c r="F558" s="9">
        <v>1559300</v>
      </c>
      <c r="G558" s="9">
        <v>1559300</v>
      </c>
      <c r="H558" s="9">
        <v>1559300</v>
      </c>
    </row>
    <row r="559" spans="1:8" ht="90">
      <c r="A559" s="36" t="s">
        <v>502</v>
      </c>
      <c r="B559" s="23" t="s">
        <v>541</v>
      </c>
      <c r="C559" s="22"/>
      <c r="D559" s="22"/>
      <c r="E559" s="22"/>
      <c r="F559" s="20">
        <f>F560</f>
        <v>329900</v>
      </c>
      <c r="G559" s="20">
        <f>G560</f>
        <v>438800</v>
      </c>
      <c r="H559" s="20">
        <f>H560</f>
        <v>438800</v>
      </c>
    </row>
    <row r="560" spans="1:8" ht="12.75">
      <c r="A560" s="4" t="s">
        <v>234</v>
      </c>
      <c r="B560" s="23" t="s">
        <v>541</v>
      </c>
      <c r="C560" s="22" t="s">
        <v>296</v>
      </c>
      <c r="D560" s="22" t="s">
        <v>278</v>
      </c>
      <c r="E560" s="22" t="s">
        <v>286</v>
      </c>
      <c r="F560" s="10">
        <v>329900</v>
      </c>
      <c r="G560" s="10">
        <v>438800</v>
      </c>
      <c r="H560" s="10">
        <v>438800</v>
      </c>
    </row>
    <row r="561" spans="1:8" ht="22.5">
      <c r="A561" s="25" t="s">
        <v>268</v>
      </c>
      <c r="B561" s="34" t="s">
        <v>542</v>
      </c>
      <c r="C561" s="22"/>
      <c r="D561" s="22"/>
      <c r="E561" s="22"/>
      <c r="F561" s="20">
        <f>F562+F563</f>
        <v>930000</v>
      </c>
      <c r="G561" s="20">
        <f>G562+G563</f>
        <v>930000</v>
      </c>
      <c r="H561" s="20">
        <f>H562+H563</f>
        <v>950000</v>
      </c>
    </row>
    <row r="562" spans="1:8" ht="12.75">
      <c r="A562" s="4" t="s">
        <v>315</v>
      </c>
      <c r="B562" s="34" t="s">
        <v>542</v>
      </c>
      <c r="C562" s="22" t="s">
        <v>314</v>
      </c>
      <c r="D562" s="22" t="s">
        <v>278</v>
      </c>
      <c r="E562" s="22" t="s">
        <v>286</v>
      </c>
      <c r="F562" s="10">
        <v>380520</v>
      </c>
      <c r="G562" s="10">
        <v>380000</v>
      </c>
      <c r="H562" s="10">
        <v>400000</v>
      </c>
    </row>
    <row r="563" spans="1:8" ht="12.75">
      <c r="A563" s="4" t="s">
        <v>234</v>
      </c>
      <c r="B563" s="34" t="s">
        <v>542</v>
      </c>
      <c r="C563" s="22" t="s">
        <v>296</v>
      </c>
      <c r="D563" s="22" t="s">
        <v>278</v>
      </c>
      <c r="E563" s="22" t="s">
        <v>286</v>
      </c>
      <c r="F563" s="10">
        <v>549480</v>
      </c>
      <c r="G563" s="10">
        <f>300000+250000</f>
        <v>550000</v>
      </c>
      <c r="H563" s="10">
        <f>300000+250000</f>
        <v>550000</v>
      </c>
    </row>
    <row r="564" spans="1:8" ht="12.75">
      <c r="A564" s="4" t="s">
        <v>234</v>
      </c>
      <c r="B564" s="34" t="s">
        <v>543</v>
      </c>
      <c r="C564" s="22"/>
      <c r="D564" s="22"/>
      <c r="E564" s="22"/>
      <c r="F564" s="20">
        <f>F565</f>
        <v>830100</v>
      </c>
      <c r="G564" s="20">
        <f>G565</f>
        <v>830100</v>
      </c>
      <c r="H564" s="20">
        <f>H565</f>
        <v>830100</v>
      </c>
    </row>
    <row r="565" spans="1:8" ht="12.75">
      <c r="A565" s="4" t="s">
        <v>234</v>
      </c>
      <c r="B565" s="34" t="s">
        <v>543</v>
      </c>
      <c r="C565" s="22" t="s">
        <v>296</v>
      </c>
      <c r="D565" s="22" t="s">
        <v>278</v>
      </c>
      <c r="E565" s="22" t="s">
        <v>286</v>
      </c>
      <c r="F565" s="10">
        <f>30000+250000+550100</f>
        <v>830100</v>
      </c>
      <c r="G565" s="10">
        <f>30000+250000+550100</f>
        <v>830100</v>
      </c>
      <c r="H565" s="10">
        <f>30000+250000+550100</f>
        <v>830100</v>
      </c>
    </row>
    <row r="566" spans="1:8" ht="22.5">
      <c r="A566" s="33" t="s">
        <v>674</v>
      </c>
      <c r="B566" s="34" t="s">
        <v>545</v>
      </c>
      <c r="C566" s="22"/>
      <c r="D566" s="22"/>
      <c r="E566" s="22"/>
      <c r="F566" s="20">
        <f>F567</f>
        <v>0</v>
      </c>
      <c r="G566" s="20">
        <f>G567</f>
        <v>0</v>
      </c>
      <c r="H566" s="20">
        <f>H567</f>
        <v>2840000</v>
      </c>
    </row>
    <row r="567" spans="1:8" ht="12.75">
      <c r="A567" s="4" t="s">
        <v>234</v>
      </c>
      <c r="B567" s="34" t="s">
        <v>545</v>
      </c>
      <c r="C567" s="22" t="s">
        <v>296</v>
      </c>
      <c r="D567" s="22" t="s">
        <v>278</v>
      </c>
      <c r="E567" s="22" t="s">
        <v>286</v>
      </c>
      <c r="F567" s="20">
        <v>0</v>
      </c>
      <c r="G567" s="10">
        <v>0</v>
      </c>
      <c r="H567" s="20">
        <v>2840000</v>
      </c>
    </row>
    <row r="568" spans="1:8" ht="22.5">
      <c r="A568" s="4" t="s">
        <v>564</v>
      </c>
      <c r="B568" s="21" t="s">
        <v>173</v>
      </c>
      <c r="C568" s="22"/>
      <c r="D568" s="22"/>
      <c r="E568" s="22"/>
      <c r="F568" s="20">
        <f>F569</f>
        <v>335600</v>
      </c>
      <c r="G568" s="20">
        <f>G569</f>
        <v>335600</v>
      </c>
      <c r="H568" s="20">
        <f>H569</f>
        <v>335600</v>
      </c>
    </row>
    <row r="569" spans="1:8" ht="22.5">
      <c r="A569" s="24" t="s">
        <v>349</v>
      </c>
      <c r="B569" s="23" t="s">
        <v>118</v>
      </c>
      <c r="C569" s="22"/>
      <c r="D569" s="22"/>
      <c r="E569" s="22"/>
      <c r="F569" s="20">
        <f>F570+F571</f>
        <v>335600</v>
      </c>
      <c r="G569" s="20">
        <f>G570+G571</f>
        <v>335600</v>
      </c>
      <c r="H569" s="20">
        <f>H570+H571</f>
        <v>335600</v>
      </c>
    </row>
    <row r="570" spans="1:8" ht="12.75">
      <c r="A570" s="8" t="s">
        <v>214</v>
      </c>
      <c r="B570" s="23" t="s">
        <v>118</v>
      </c>
      <c r="C570" s="22" t="s">
        <v>306</v>
      </c>
      <c r="D570" s="22" t="s">
        <v>286</v>
      </c>
      <c r="E570" s="22" t="s">
        <v>281</v>
      </c>
      <c r="F570" s="10">
        <v>218000</v>
      </c>
      <c r="G570" s="10">
        <v>335600</v>
      </c>
      <c r="H570" s="10">
        <v>335600</v>
      </c>
    </row>
    <row r="571" spans="1:8" ht="12.75">
      <c r="A571" s="72" t="s">
        <v>196</v>
      </c>
      <c r="B571" s="73" t="s">
        <v>653</v>
      </c>
      <c r="C571" s="22"/>
      <c r="D571" s="22"/>
      <c r="E571" s="22"/>
      <c r="F571" s="10">
        <f>F572</f>
        <v>117600</v>
      </c>
      <c r="G571" s="10">
        <f>G572</f>
        <v>0</v>
      </c>
      <c r="H571" s="10">
        <f>H572</f>
        <v>0</v>
      </c>
    </row>
    <row r="572" spans="1:8" ht="12.75">
      <c r="A572" s="75" t="s">
        <v>234</v>
      </c>
      <c r="B572" s="73" t="s">
        <v>653</v>
      </c>
      <c r="C572" s="22" t="s">
        <v>296</v>
      </c>
      <c r="D572" s="22" t="s">
        <v>286</v>
      </c>
      <c r="E572" s="22" t="s">
        <v>281</v>
      </c>
      <c r="F572" s="10">
        <v>117600</v>
      </c>
      <c r="G572" s="10">
        <v>0</v>
      </c>
      <c r="H572" s="10">
        <v>0</v>
      </c>
    </row>
    <row r="573" spans="1:8" ht="33.75">
      <c r="A573" s="6" t="s">
        <v>362</v>
      </c>
      <c r="B573" s="21" t="s">
        <v>180</v>
      </c>
      <c r="C573" s="22"/>
      <c r="D573" s="22"/>
      <c r="E573" s="22"/>
      <c r="F573" s="20">
        <f aca="true" t="shared" si="12" ref="F573:H574">F574</f>
        <v>100000</v>
      </c>
      <c r="G573" s="20">
        <f t="shared" si="12"/>
        <v>0</v>
      </c>
      <c r="H573" s="20">
        <f t="shared" si="12"/>
        <v>0</v>
      </c>
    </row>
    <row r="574" spans="1:8" ht="12.75">
      <c r="A574" s="33" t="s">
        <v>488</v>
      </c>
      <c r="B574" s="23" t="s">
        <v>17</v>
      </c>
      <c r="C574" s="22"/>
      <c r="D574" s="22"/>
      <c r="E574" s="22"/>
      <c r="F574" s="20">
        <f t="shared" si="12"/>
        <v>100000</v>
      </c>
      <c r="G574" s="20">
        <f t="shared" si="12"/>
        <v>0</v>
      </c>
      <c r="H574" s="20">
        <f t="shared" si="12"/>
        <v>0</v>
      </c>
    </row>
    <row r="575" spans="1:8" ht="33.75">
      <c r="A575" s="6" t="s">
        <v>435</v>
      </c>
      <c r="B575" s="23" t="s">
        <v>17</v>
      </c>
      <c r="C575" s="23" t="s">
        <v>434</v>
      </c>
      <c r="D575" s="22" t="s">
        <v>279</v>
      </c>
      <c r="E575" s="22" t="s">
        <v>282</v>
      </c>
      <c r="F575" s="10">
        <v>100000</v>
      </c>
      <c r="G575" s="10">
        <v>0</v>
      </c>
      <c r="H575" s="10">
        <v>0</v>
      </c>
    </row>
    <row r="576" spans="1:9" ht="22.5">
      <c r="A576" s="8" t="s">
        <v>258</v>
      </c>
      <c r="B576" s="21" t="s">
        <v>181</v>
      </c>
      <c r="C576" s="22"/>
      <c r="D576" s="22"/>
      <c r="E576" s="22"/>
      <c r="F576" s="20">
        <f>F577+F583+F585+F579+F581+F587</f>
        <v>435190240.12</v>
      </c>
      <c r="G576" s="20">
        <f>G577+G583+G585+G579+G581+G587</f>
        <v>102099700</v>
      </c>
      <c r="H576" s="20">
        <f>H577+H583+H585+H579+H581+H587</f>
        <v>103437300</v>
      </c>
      <c r="I576" s="76"/>
    </row>
    <row r="577" spans="1:8" ht="33.75">
      <c r="A577" s="4" t="s">
        <v>152</v>
      </c>
      <c r="B577" s="23" t="s">
        <v>546</v>
      </c>
      <c r="C577" s="22"/>
      <c r="D577" s="22"/>
      <c r="E577" s="22"/>
      <c r="F577" s="20">
        <f>F578</f>
        <v>48970943.92</v>
      </c>
      <c r="G577" s="20">
        <f>G578</f>
        <v>20000000</v>
      </c>
      <c r="H577" s="20">
        <f>H578</f>
        <v>20000000</v>
      </c>
    </row>
    <row r="578" spans="1:8" ht="12.75">
      <c r="A578" s="33" t="s">
        <v>156</v>
      </c>
      <c r="B578" s="23" t="s">
        <v>546</v>
      </c>
      <c r="C578" s="22" t="s">
        <v>149</v>
      </c>
      <c r="D578" s="22" t="s">
        <v>279</v>
      </c>
      <c r="E578" s="22" t="s">
        <v>285</v>
      </c>
      <c r="F578" s="61">
        <v>48970943.92</v>
      </c>
      <c r="G578" s="61">
        <v>20000000</v>
      </c>
      <c r="H578" s="61">
        <v>20000000</v>
      </c>
    </row>
    <row r="579" spans="1:8" ht="22.5">
      <c r="A579" s="8" t="s">
        <v>437</v>
      </c>
      <c r="B579" s="21" t="s">
        <v>436</v>
      </c>
      <c r="C579" s="22"/>
      <c r="D579" s="22"/>
      <c r="E579" s="22"/>
      <c r="F579" s="20">
        <f>F580</f>
        <v>172195875.28</v>
      </c>
      <c r="G579" s="20">
        <f>G580</f>
        <v>1000000</v>
      </c>
      <c r="H579" s="20">
        <f>H580</f>
        <v>1000000</v>
      </c>
    </row>
    <row r="580" spans="1:8" ht="22.5">
      <c r="A580" s="33" t="s">
        <v>317</v>
      </c>
      <c r="B580" s="21" t="s">
        <v>436</v>
      </c>
      <c r="C580" s="22" t="s">
        <v>316</v>
      </c>
      <c r="D580" s="22" t="s">
        <v>279</v>
      </c>
      <c r="E580" s="22" t="s">
        <v>285</v>
      </c>
      <c r="F580" s="62">
        <v>172195875.28</v>
      </c>
      <c r="G580" s="62">
        <v>1000000</v>
      </c>
      <c r="H580" s="62">
        <v>1000000</v>
      </c>
    </row>
    <row r="581" spans="1:8" ht="22.5">
      <c r="A581" s="8" t="s">
        <v>439</v>
      </c>
      <c r="B581" s="21" t="s">
        <v>438</v>
      </c>
      <c r="C581" s="22"/>
      <c r="D581" s="22"/>
      <c r="E581" s="22"/>
      <c r="F581" s="20">
        <f>F582</f>
        <v>9390004.37</v>
      </c>
      <c r="G581" s="20">
        <f>G582</f>
        <v>2000000</v>
      </c>
      <c r="H581" s="20">
        <f>H582</f>
        <v>2000000</v>
      </c>
    </row>
    <row r="582" spans="1:8" ht="12.75">
      <c r="A582" s="4" t="s">
        <v>234</v>
      </c>
      <c r="B582" s="21" t="s">
        <v>438</v>
      </c>
      <c r="C582" s="22" t="s">
        <v>296</v>
      </c>
      <c r="D582" s="22" t="s">
        <v>279</v>
      </c>
      <c r="E582" s="22" t="s">
        <v>285</v>
      </c>
      <c r="F582" s="62">
        <v>9390004.37</v>
      </c>
      <c r="G582" s="61">
        <v>2000000</v>
      </c>
      <c r="H582" s="61">
        <v>2000000</v>
      </c>
    </row>
    <row r="583" spans="1:8" ht="22.5">
      <c r="A583" s="33" t="s">
        <v>391</v>
      </c>
      <c r="B583" s="23" t="s">
        <v>15</v>
      </c>
      <c r="C583" s="22"/>
      <c r="D583" s="22"/>
      <c r="E583" s="22"/>
      <c r="F583" s="20">
        <f>F584</f>
        <v>0</v>
      </c>
      <c r="G583" s="20">
        <f>G584</f>
        <v>2000000</v>
      </c>
      <c r="H583" s="20">
        <f>H584</f>
        <v>2000000</v>
      </c>
    </row>
    <row r="584" spans="1:8" ht="22.5">
      <c r="A584" s="33" t="s">
        <v>317</v>
      </c>
      <c r="B584" s="23" t="s">
        <v>15</v>
      </c>
      <c r="C584" s="22" t="s">
        <v>316</v>
      </c>
      <c r="D584" s="22" t="s">
        <v>279</v>
      </c>
      <c r="E584" s="22" t="s">
        <v>285</v>
      </c>
      <c r="F584" s="62">
        <v>0</v>
      </c>
      <c r="G584" s="62">
        <v>2000000</v>
      </c>
      <c r="H584" s="62">
        <v>2000000</v>
      </c>
    </row>
    <row r="585" spans="1:8" ht="22.5">
      <c r="A585" s="52" t="s">
        <v>392</v>
      </c>
      <c r="B585" s="23" t="s">
        <v>16</v>
      </c>
      <c r="C585" s="22"/>
      <c r="D585" s="22"/>
      <c r="E585" s="22"/>
      <c r="F585" s="20">
        <f>F586</f>
        <v>80315578.95</v>
      </c>
      <c r="G585" s="20">
        <f>G586</f>
        <v>77099700</v>
      </c>
      <c r="H585" s="20">
        <f>H586</f>
        <v>78437300</v>
      </c>
    </row>
    <row r="586" spans="1:8" ht="12.75">
      <c r="A586" s="4" t="s">
        <v>234</v>
      </c>
      <c r="B586" s="23" t="s">
        <v>16</v>
      </c>
      <c r="C586" s="22" t="s">
        <v>296</v>
      </c>
      <c r="D586" s="22" t="s">
        <v>279</v>
      </c>
      <c r="E586" s="22" t="s">
        <v>285</v>
      </c>
      <c r="F586" s="10">
        <v>80315578.95</v>
      </c>
      <c r="G586" s="10">
        <v>77099700</v>
      </c>
      <c r="H586" s="10">
        <v>78437300</v>
      </c>
    </row>
    <row r="587" spans="1:8" ht="22.5">
      <c r="A587" s="4" t="s">
        <v>598</v>
      </c>
      <c r="B587" s="23" t="s">
        <v>726</v>
      </c>
      <c r="C587" s="22"/>
      <c r="D587" s="22"/>
      <c r="E587" s="22"/>
      <c r="F587" s="10">
        <f>F588</f>
        <v>124317837.6</v>
      </c>
      <c r="G587" s="10">
        <f>G588</f>
        <v>0</v>
      </c>
      <c r="H587" s="10">
        <f>H588</f>
        <v>0</v>
      </c>
    </row>
    <row r="588" spans="1:8" ht="22.5">
      <c r="A588" s="4" t="s">
        <v>391</v>
      </c>
      <c r="B588" s="23" t="s">
        <v>727</v>
      </c>
      <c r="C588" s="22"/>
      <c r="D588" s="22"/>
      <c r="E588" s="22"/>
      <c r="F588" s="10">
        <f>F589+F590</f>
        <v>124317837.6</v>
      </c>
      <c r="G588" s="10">
        <f>G589+G590</f>
        <v>0</v>
      </c>
      <c r="H588" s="10">
        <f>H589+H590</f>
        <v>0</v>
      </c>
    </row>
    <row r="589" spans="1:8" ht="22.5">
      <c r="A589" s="4" t="s">
        <v>317</v>
      </c>
      <c r="B589" s="23" t="s">
        <v>727</v>
      </c>
      <c r="C589" s="22" t="s">
        <v>316</v>
      </c>
      <c r="D589" s="22" t="s">
        <v>279</v>
      </c>
      <c r="E589" s="22" t="s">
        <v>285</v>
      </c>
      <c r="F589" s="10">
        <v>117241951.96</v>
      </c>
      <c r="G589" s="10">
        <v>0</v>
      </c>
      <c r="H589" s="10">
        <v>0</v>
      </c>
    </row>
    <row r="590" spans="1:8" ht="12.75">
      <c r="A590" s="4" t="s">
        <v>210</v>
      </c>
      <c r="B590" s="23" t="s">
        <v>727</v>
      </c>
      <c r="C590" s="22" t="s">
        <v>209</v>
      </c>
      <c r="D590" s="22" t="s">
        <v>279</v>
      </c>
      <c r="E590" s="22" t="s">
        <v>285</v>
      </c>
      <c r="F590" s="10">
        <v>7075885.64</v>
      </c>
      <c r="G590" s="10">
        <v>0</v>
      </c>
      <c r="H590" s="10">
        <v>0</v>
      </c>
    </row>
    <row r="591" spans="1:8" ht="22.5">
      <c r="A591" s="8" t="s">
        <v>259</v>
      </c>
      <c r="B591" s="21" t="s">
        <v>183</v>
      </c>
      <c r="C591" s="22"/>
      <c r="D591" s="22"/>
      <c r="E591" s="22"/>
      <c r="F591" s="20">
        <f>F592+F596</f>
        <v>5920000</v>
      </c>
      <c r="G591" s="20">
        <f>G592+G596</f>
        <v>5920000</v>
      </c>
      <c r="H591" s="20">
        <f>H592+H596</f>
        <v>5920000</v>
      </c>
    </row>
    <row r="592" spans="1:8" ht="12.75">
      <c r="A592" s="38" t="s">
        <v>158</v>
      </c>
      <c r="B592" s="23" t="s">
        <v>8</v>
      </c>
      <c r="C592" s="22"/>
      <c r="D592" s="22"/>
      <c r="E592" s="22"/>
      <c r="F592" s="20">
        <f>F593+F595+F594</f>
        <v>520000</v>
      </c>
      <c r="G592" s="20">
        <f>G593+G595+G594</f>
        <v>520000</v>
      </c>
      <c r="H592" s="20">
        <f>H593+H595+H594</f>
        <v>520000</v>
      </c>
    </row>
    <row r="593" spans="1:8" ht="12.75">
      <c r="A593" s="8" t="s">
        <v>234</v>
      </c>
      <c r="B593" s="23" t="s">
        <v>8</v>
      </c>
      <c r="C593" s="22" t="s">
        <v>296</v>
      </c>
      <c r="D593" s="22" t="s">
        <v>275</v>
      </c>
      <c r="E593" s="22" t="s">
        <v>290</v>
      </c>
      <c r="F593" s="10">
        <v>326876.26</v>
      </c>
      <c r="G593" s="10">
        <v>370000</v>
      </c>
      <c r="H593" s="10">
        <v>370000</v>
      </c>
    </row>
    <row r="594" spans="1:8" ht="12.75">
      <c r="A594" s="8" t="s">
        <v>234</v>
      </c>
      <c r="B594" s="23" t="s">
        <v>8</v>
      </c>
      <c r="C594" s="22" t="s">
        <v>296</v>
      </c>
      <c r="D594" s="22" t="s">
        <v>279</v>
      </c>
      <c r="E594" s="22" t="s">
        <v>285</v>
      </c>
      <c r="F594" s="10">
        <v>43123.74</v>
      </c>
      <c r="G594" s="10">
        <v>0</v>
      </c>
      <c r="H594" s="10">
        <v>0</v>
      </c>
    </row>
    <row r="595" spans="1:8" ht="12.75">
      <c r="A595" s="8" t="s">
        <v>234</v>
      </c>
      <c r="B595" s="23" t="s">
        <v>8</v>
      </c>
      <c r="C595" s="22" t="s">
        <v>296</v>
      </c>
      <c r="D595" s="22" t="s">
        <v>284</v>
      </c>
      <c r="E595" s="22" t="s">
        <v>285</v>
      </c>
      <c r="F595" s="10">
        <v>150000</v>
      </c>
      <c r="G595" s="10">
        <v>150000</v>
      </c>
      <c r="H595" s="10">
        <v>150000</v>
      </c>
    </row>
    <row r="596" spans="1:8" ht="45">
      <c r="A596" s="53" t="s">
        <v>351</v>
      </c>
      <c r="B596" s="23" t="s">
        <v>508</v>
      </c>
      <c r="C596" s="22"/>
      <c r="D596" s="22"/>
      <c r="E596" s="22"/>
      <c r="F596" s="10">
        <f>F597</f>
        <v>5400000</v>
      </c>
      <c r="G596" s="10">
        <f>G597</f>
        <v>5400000</v>
      </c>
      <c r="H596" s="10">
        <f>H597</f>
        <v>5400000</v>
      </c>
    </row>
    <row r="597" spans="1:8" ht="12.75">
      <c r="A597" s="4" t="s">
        <v>156</v>
      </c>
      <c r="B597" s="23" t="s">
        <v>508</v>
      </c>
      <c r="C597" s="22" t="s">
        <v>149</v>
      </c>
      <c r="D597" s="22" t="s">
        <v>279</v>
      </c>
      <c r="E597" s="22" t="s">
        <v>285</v>
      </c>
      <c r="F597" s="9">
        <v>5400000</v>
      </c>
      <c r="G597" s="9">
        <v>5400000</v>
      </c>
      <c r="H597" s="9">
        <v>5400000</v>
      </c>
    </row>
    <row r="598" spans="1:8" ht="33.75">
      <c r="A598" s="4" t="s">
        <v>479</v>
      </c>
      <c r="B598" s="21" t="s">
        <v>182</v>
      </c>
      <c r="C598" s="22"/>
      <c r="D598" s="22"/>
      <c r="E598" s="22"/>
      <c r="F598" s="20">
        <f>F603+F601+F599</f>
        <v>1479000</v>
      </c>
      <c r="G598" s="20">
        <f>G603+G601+G599</f>
        <v>1479000</v>
      </c>
      <c r="H598" s="20">
        <f>H603+H601+H599</f>
        <v>1526200</v>
      </c>
    </row>
    <row r="599" spans="1:8" ht="12.75">
      <c r="A599" s="4" t="s">
        <v>196</v>
      </c>
      <c r="B599" s="23" t="s">
        <v>458</v>
      </c>
      <c r="C599" s="22"/>
      <c r="D599" s="22"/>
      <c r="E599" s="22"/>
      <c r="F599" s="20">
        <f>F600</f>
        <v>180000</v>
      </c>
      <c r="G599" s="20">
        <f>G600</f>
        <v>180000</v>
      </c>
      <c r="H599" s="20">
        <f>H600</f>
        <v>0</v>
      </c>
    </row>
    <row r="600" spans="1:8" ht="12.75">
      <c r="A600" s="4" t="s">
        <v>234</v>
      </c>
      <c r="B600" s="23" t="s">
        <v>458</v>
      </c>
      <c r="C600" s="23" t="s">
        <v>296</v>
      </c>
      <c r="D600" s="22" t="s">
        <v>279</v>
      </c>
      <c r="E600" s="22" t="s">
        <v>280</v>
      </c>
      <c r="F600" s="10">
        <f>180000</f>
        <v>180000</v>
      </c>
      <c r="G600" s="10">
        <v>180000</v>
      </c>
      <c r="H600" s="10">
        <v>0</v>
      </c>
    </row>
    <row r="601" spans="1:8" ht="33.75">
      <c r="A601" s="25" t="s">
        <v>389</v>
      </c>
      <c r="B601" s="23" t="s">
        <v>390</v>
      </c>
      <c r="C601" s="23"/>
      <c r="D601" s="22"/>
      <c r="E601" s="22"/>
      <c r="F601" s="20">
        <f>F602</f>
        <v>1070700</v>
      </c>
      <c r="G601" s="20">
        <f>G602</f>
        <v>1070700</v>
      </c>
      <c r="H601" s="20">
        <f>H602</f>
        <v>1070700</v>
      </c>
    </row>
    <row r="602" spans="1:8" ht="12.75">
      <c r="A602" s="4" t="s">
        <v>234</v>
      </c>
      <c r="B602" s="23" t="s">
        <v>390</v>
      </c>
      <c r="C602" s="23" t="s">
        <v>296</v>
      </c>
      <c r="D602" s="22" t="s">
        <v>279</v>
      </c>
      <c r="E602" s="22" t="s">
        <v>280</v>
      </c>
      <c r="F602" s="9">
        <v>1070700</v>
      </c>
      <c r="G602" s="9">
        <v>1070700</v>
      </c>
      <c r="H602" s="9">
        <v>1070700</v>
      </c>
    </row>
    <row r="603" spans="1:8" ht="22.5">
      <c r="A603" s="8" t="s">
        <v>0</v>
      </c>
      <c r="B603" s="23" t="s">
        <v>14</v>
      </c>
      <c r="C603" s="22"/>
      <c r="D603" s="22"/>
      <c r="E603" s="22"/>
      <c r="F603" s="20">
        <f>F604</f>
        <v>228300</v>
      </c>
      <c r="G603" s="20">
        <f>G604</f>
        <v>228300</v>
      </c>
      <c r="H603" s="20">
        <f>H604</f>
        <v>455500</v>
      </c>
    </row>
    <row r="604" spans="1:8" ht="12.75">
      <c r="A604" s="8" t="s">
        <v>234</v>
      </c>
      <c r="B604" s="23" t="s">
        <v>14</v>
      </c>
      <c r="C604" s="22" t="s">
        <v>296</v>
      </c>
      <c r="D604" s="22" t="s">
        <v>279</v>
      </c>
      <c r="E604" s="22" t="s">
        <v>280</v>
      </c>
      <c r="F604" s="10">
        <v>228300</v>
      </c>
      <c r="G604" s="10">
        <v>228300</v>
      </c>
      <c r="H604" s="10">
        <v>455500</v>
      </c>
    </row>
    <row r="605" spans="1:8" ht="12.75">
      <c r="A605" s="8" t="s">
        <v>352</v>
      </c>
      <c r="B605" s="21" t="s">
        <v>184</v>
      </c>
      <c r="C605" s="22"/>
      <c r="D605" s="22"/>
      <c r="E605" s="22"/>
      <c r="F605" s="20">
        <f aca="true" t="shared" si="13" ref="F605:H606">F606</f>
        <v>50000</v>
      </c>
      <c r="G605" s="20">
        <f t="shared" si="13"/>
        <v>0</v>
      </c>
      <c r="H605" s="20">
        <f t="shared" si="13"/>
        <v>0</v>
      </c>
    </row>
    <row r="606" spans="1:8" ht="22.5">
      <c r="A606" s="38" t="s">
        <v>160</v>
      </c>
      <c r="B606" s="23" t="s">
        <v>27</v>
      </c>
      <c r="C606" s="22"/>
      <c r="D606" s="22"/>
      <c r="E606" s="22"/>
      <c r="F606" s="20">
        <f t="shared" si="13"/>
        <v>50000</v>
      </c>
      <c r="G606" s="20">
        <f t="shared" si="13"/>
        <v>0</v>
      </c>
      <c r="H606" s="20">
        <f t="shared" si="13"/>
        <v>0</v>
      </c>
    </row>
    <row r="607" spans="1:8" ht="12.75">
      <c r="A607" s="8" t="s">
        <v>234</v>
      </c>
      <c r="B607" s="23" t="s">
        <v>27</v>
      </c>
      <c r="C607" s="22" t="s">
        <v>296</v>
      </c>
      <c r="D607" s="22" t="s">
        <v>284</v>
      </c>
      <c r="E607" s="22" t="s">
        <v>280</v>
      </c>
      <c r="F607" s="10">
        <v>50000</v>
      </c>
      <c r="G607" s="10">
        <v>0</v>
      </c>
      <c r="H607" s="10">
        <v>0</v>
      </c>
    </row>
    <row r="608" spans="1:8" ht="22.5">
      <c r="A608" s="26" t="s">
        <v>561</v>
      </c>
      <c r="B608" s="21" t="s">
        <v>208</v>
      </c>
      <c r="C608" s="22"/>
      <c r="D608" s="22"/>
      <c r="E608" s="22"/>
      <c r="F608" s="20">
        <f>F609+F611+F633+F629+F627+F618+F620+F614+F616+F631+F622+F624+F635</f>
        <v>205172369.17000002</v>
      </c>
      <c r="G608" s="20">
        <f>G609+G611+G633+G629+G627+G618+G620+G614+G616+G631+G622+G624+G635</f>
        <v>29786978.37</v>
      </c>
      <c r="H608" s="20">
        <f>H609+H611+H633+H629+H627+H618+H620+H614+H616+H631+H622+H624+H635</f>
        <v>29786978.37</v>
      </c>
    </row>
    <row r="609" spans="1:8" ht="12.75">
      <c r="A609" s="26" t="s">
        <v>487</v>
      </c>
      <c r="B609" s="21" t="s">
        <v>728</v>
      </c>
      <c r="C609" s="22"/>
      <c r="D609" s="22"/>
      <c r="E609" s="22"/>
      <c r="F609" s="20">
        <f>F610</f>
        <v>94250</v>
      </c>
      <c r="G609" s="20">
        <f>G610</f>
        <v>0</v>
      </c>
      <c r="H609" s="20">
        <f>H610</f>
        <v>0</v>
      </c>
    </row>
    <row r="610" spans="1:8" ht="12.75">
      <c r="A610" s="26" t="s">
        <v>303</v>
      </c>
      <c r="B610" s="21" t="s">
        <v>728</v>
      </c>
      <c r="C610" s="22" t="s">
        <v>302</v>
      </c>
      <c r="D610" s="22" t="s">
        <v>287</v>
      </c>
      <c r="E610" s="22" t="s">
        <v>276</v>
      </c>
      <c r="F610" s="20">
        <v>94250</v>
      </c>
      <c r="G610" s="20">
        <v>0</v>
      </c>
      <c r="H610" s="20">
        <v>0</v>
      </c>
    </row>
    <row r="611" spans="1:8" ht="12.75">
      <c r="A611" s="27" t="s">
        <v>500</v>
      </c>
      <c r="B611" s="23" t="s">
        <v>499</v>
      </c>
      <c r="C611" s="23"/>
      <c r="D611" s="22"/>
      <c r="E611" s="22"/>
      <c r="F611" s="10">
        <f>F612+F613</f>
        <v>28100278.37</v>
      </c>
      <c r="G611" s="10">
        <f>G612+G613</f>
        <v>25600278.37</v>
      </c>
      <c r="H611" s="10">
        <f>H612+H613</f>
        <v>25600278.37</v>
      </c>
    </row>
    <row r="612" spans="1:8" ht="33.75">
      <c r="A612" s="26" t="s">
        <v>307</v>
      </c>
      <c r="B612" s="23" t="s">
        <v>499</v>
      </c>
      <c r="C612" s="23" t="s">
        <v>305</v>
      </c>
      <c r="D612" s="22" t="s">
        <v>287</v>
      </c>
      <c r="E612" s="22" t="s">
        <v>276</v>
      </c>
      <c r="F612" s="10">
        <f>15889948+7011359.19+1623971.18+575000</f>
        <v>25100278.37</v>
      </c>
      <c r="G612" s="10">
        <f>15889948+7011359.19+1623971.18+575000</f>
        <v>25100278.37</v>
      </c>
      <c r="H612" s="10">
        <f>15889948+7011359.19+1623971.18+575000</f>
        <v>25100278.37</v>
      </c>
    </row>
    <row r="613" spans="1:8" ht="12.75">
      <c r="A613" s="26" t="s">
        <v>214</v>
      </c>
      <c r="B613" s="23" t="s">
        <v>499</v>
      </c>
      <c r="C613" s="23" t="s">
        <v>306</v>
      </c>
      <c r="D613" s="22" t="s">
        <v>287</v>
      </c>
      <c r="E613" s="22" t="s">
        <v>276</v>
      </c>
      <c r="F613" s="62">
        <v>3000000</v>
      </c>
      <c r="G613" s="62">
        <v>500000</v>
      </c>
      <c r="H613" s="62">
        <v>500000</v>
      </c>
    </row>
    <row r="614" spans="1:8" ht="22.5">
      <c r="A614" s="25" t="s">
        <v>482</v>
      </c>
      <c r="B614" s="23" t="s">
        <v>426</v>
      </c>
      <c r="C614" s="23"/>
      <c r="D614" s="23"/>
      <c r="E614" s="23"/>
      <c r="F614" s="10">
        <f>F615</f>
        <v>35025240.7</v>
      </c>
      <c r="G614" s="10">
        <f>G615</f>
        <v>0</v>
      </c>
      <c r="H614" s="10">
        <f>H615</f>
        <v>0</v>
      </c>
    </row>
    <row r="615" spans="1:8" ht="22.5">
      <c r="A615" s="24" t="s">
        <v>317</v>
      </c>
      <c r="B615" s="23" t="s">
        <v>426</v>
      </c>
      <c r="C615" s="23" t="s">
        <v>316</v>
      </c>
      <c r="D615" s="23" t="s">
        <v>287</v>
      </c>
      <c r="E615" s="23" t="s">
        <v>280</v>
      </c>
      <c r="F615" s="9">
        <v>35025240.7</v>
      </c>
      <c r="G615" s="10">
        <v>0</v>
      </c>
      <c r="H615" s="10">
        <v>0</v>
      </c>
    </row>
    <row r="616" spans="1:8" ht="22.5">
      <c r="A616" s="4" t="s">
        <v>481</v>
      </c>
      <c r="B616" s="23" t="s">
        <v>480</v>
      </c>
      <c r="C616" s="23"/>
      <c r="D616" s="23"/>
      <c r="E616" s="23"/>
      <c r="F616" s="10">
        <f>F617</f>
        <v>1500000</v>
      </c>
      <c r="G616" s="10">
        <f>G617</f>
        <v>0</v>
      </c>
      <c r="H616" s="10">
        <f>H617</f>
        <v>0</v>
      </c>
    </row>
    <row r="617" spans="1:8" ht="12.75">
      <c r="A617" s="4" t="s">
        <v>234</v>
      </c>
      <c r="B617" s="23" t="s">
        <v>480</v>
      </c>
      <c r="C617" s="23" t="s">
        <v>296</v>
      </c>
      <c r="D617" s="23" t="s">
        <v>287</v>
      </c>
      <c r="E617" s="23" t="s">
        <v>280</v>
      </c>
      <c r="F617" s="10">
        <v>1500000</v>
      </c>
      <c r="G617" s="10">
        <v>0</v>
      </c>
      <c r="H617" s="10">
        <v>0</v>
      </c>
    </row>
    <row r="618" spans="1:8" ht="12.75">
      <c r="A618" s="38" t="s">
        <v>215</v>
      </c>
      <c r="B618" s="23" t="s">
        <v>29</v>
      </c>
      <c r="C618" s="23"/>
      <c r="D618" s="23"/>
      <c r="E618" s="23"/>
      <c r="F618" s="20">
        <f>F619</f>
        <v>2612050</v>
      </c>
      <c r="G618" s="20">
        <f>G619</f>
        <v>0</v>
      </c>
      <c r="H618" s="20">
        <f>H619</f>
        <v>0</v>
      </c>
    </row>
    <row r="619" spans="1:8" ht="12.75">
      <c r="A619" s="4" t="s">
        <v>234</v>
      </c>
      <c r="B619" s="23" t="s">
        <v>29</v>
      </c>
      <c r="C619" s="23" t="s">
        <v>296</v>
      </c>
      <c r="D619" s="23" t="s">
        <v>287</v>
      </c>
      <c r="E619" s="23" t="s">
        <v>276</v>
      </c>
      <c r="F619" s="10">
        <v>2612050</v>
      </c>
      <c r="G619" s="10">
        <v>0</v>
      </c>
      <c r="H619" s="10">
        <v>0</v>
      </c>
    </row>
    <row r="620" spans="1:8" ht="12.75">
      <c r="A620" s="6" t="s">
        <v>354</v>
      </c>
      <c r="B620" s="23" t="s">
        <v>353</v>
      </c>
      <c r="C620" s="23"/>
      <c r="D620" s="23"/>
      <c r="E620" s="23"/>
      <c r="F620" s="10">
        <f>F621</f>
        <v>127750699.6</v>
      </c>
      <c r="G620" s="10">
        <f>G621</f>
        <v>0</v>
      </c>
      <c r="H620" s="10">
        <f>H621</f>
        <v>0</v>
      </c>
    </row>
    <row r="621" spans="1:8" ht="22.5">
      <c r="A621" s="24" t="s">
        <v>317</v>
      </c>
      <c r="B621" s="23" t="s">
        <v>353</v>
      </c>
      <c r="C621" s="23" t="s">
        <v>316</v>
      </c>
      <c r="D621" s="23" t="s">
        <v>287</v>
      </c>
      <c r="E621" s="23" t="s">
        <v>280</v>
      </c>
      <c r="F621" s="10">
        <v>127750699.6</v>
      </c>
      <c r="G621" s="10">
        <v>0</v>
      </c>
      <c r="H621" s="10">
        <v>0</v>
      </c>
    </row>
    <row r="622" spans="1:8" ht="33.75">
      <c r="A622" s="4" t="s">
        <v>548</v>
      </c>
      <c r="B622" s="23" t="s">
        <v>547</v>
      </c>
      <c r="C622" s="23"/>
      <c r="D622" s="23"/>
      <c r="E622" s="23"/>
      <c r="F622" s="10">
        <f>F623</f>
        <v>3500000</v>
      </c>
      <c r="G622" s="10">
        <f>G623</f>
        <v>0</v>
      </c>
      <c r="H622" s="10">
        <f>H623</f>
        <v>0</v>
      </c>
    </row>
    <row r="623" spans="1:8" ht="12.75">
      <c r="A623" s="4" t="s">
        <v>234</v>
      </c>
      <c r="B623" s="23" t="s">
        <v>547</v>
      </c>
      <c r="C623" s="23" t="s">
        <v>296</v>
      </c>
      <c r="D623" s="23" t="s">
        <v>287</v>
      </c>
      <c r="E623" s="23" t="s">
        <v>276</v>
      </c>
      <c r="F623" s="10">
        <v>3500000</v>
      </c>
      <c r="G623" s="10">
        <v>0</v>
      </c>
      <c r="H623" s="10">
        <v>0</v>
      </c>
    </row>
    <row r="624" spans="1:8" ht="22.5">
      <c r="A624" s="4" t="s">
        <v>581</v>
      </c>
      <c r="B624" s="23" t="s">
        <v>549</v>
      </c>
      <c r="C624" s="23"/>
      <c r="D624" s="23"/>
      <c r="E624" s="23"/>
      <c r="F624" s="10">
        <f>F625+F626</f>
        <v>1145000</v>
      </c>
      <c r="G624" s="10">
        <f>G625+G626</f>
        <v>1145000</v>
      </c>
      <c r="H624" s="10">
        <f>H625+H626</f>
        <v>1145000</v>
      </c>
    </row>
    <row r="625" spans="1:8" ht="12.75">
      <c r="A625" s="4" t="s">
        <v>234</v>
      </c>
      <c r="B625" s="23" t="s">
        <v>549</v>
      </c>
      <c r="C625" s="23" t="s">
        <v>296</v>
      </c>
      <c r="D625" s="23" t="s">
        <v>287</v>
      </c>
      <c r="E625" s="23" t="s">
        <v>276</v>
      </c>
      <c r="F625" s="10">
        <v>0</v>
      </c>
      <c r="G625" s="10">
        <v>1145000</v>
      </c>
      <c r="H625" s="10">
        <v>1145000</v>
      </c>
    </row>
    <row r="626" spans="1:8" ht="12.75">
      <c r="A626" s="26" t="s">
        <v>214</v>
      </c>
      <c r="B626" s="23" t="s">
        <v>549</v>
      </c>
      <c r="C626" s="23" t="s">
        <v>306</v>
      </c>
      <c r="D626" s="23" t="s">
        <v>287</v>
      </c>
      <c r="E626" s="23" t="s">
        <v>276</v>
      </c>
      <c r="F626" s="10">
        <v>1145000</v>
      </c>
      <c r="G626" s="10">
        <v>0</v>
      </c>
      <c r="H626" s="10">
        <v>0</v>
      </c>
    </row>
    <row r="627" spans="1:8" ht="22.5">
      <c r="A627" s="25" t="s">
        <v>583</v>
      </c>
      <c r="B627" s="34" t="s">
        <v>89</v>
      </c>
      <c r="C627" s="23"/>
      <c r="D627" s="23"/>
      <c r="E627" s="23"/>
      <c r="F627" s="10">
        <f>F628</f>
        <v>953500</v>
      </c>
      <c r="G627" s="10">
        <f>G628</f>
        <v>953500</v>
      </c>
      <c r="H627" s="10">
        <f>H628</f>
        <v>953500</v>
      </c>
    </row>
    <row r="628" spans="1:8" ht="12.75">
      <c r="A628" s="8" t="s">
        <v>234</v>
      </c>
      <c r="B628" s="34" t="s">
        <v>89</v>
      </c>
      <c r="C628" s="23" t="s">
        <v>296</v>
      </c>
      <c r="D628" s="23" t="s">
        <v>287</v>
      </c>
      <c r="E628" s="23" t="s">
        <v>276</v>
      </c>
      <c r="F628" s="20">
        <v>953500</v>
      </c>
      <c r="G628" s="20">
        <v>953500</v>
      </c>
      <c r="H628" s="20">
        <v>953500</v>
      </c>
    </row>
    <row r="629" spans="1:8" ht="22.5">
      <c r="A629" s="26" t="s">
        <v>677</v>
      </c>
      <c r="B629" s="34" t="s">
        <v>381</v>
      </c>
      <c r="C629" s="23"/>
      <c r="D629" s="23"/>
      <c r="E629" s="23"/>
      <c r="F629" s="10">
        <f>F630</f>
        <v>554300</v>
      </c>
      <c r="G629" s="10">
        <f>G630</f>
        <v>554300</v>
      </c>
      <c r="H629" s="10">
        <f>H630</f>
        <v>554300</v>
      </c>
    </row>
    <row r="630" spans="1:8" ht="12.75">
      <c r="A630" s="8" t="s">
        <v>234</v>
      </c>
      <c r="B630" s="34" t="s">
        <v>381</v>
      </c>
      <c r="C630" s="23" t="s">
        <v>296</v>
      </c>
      <c r="D630" s="23" t="s">
        <v>287</v>
      </c>
      <c r="E630" s="23" t="s">
        <v>276</v>
      </c>
      <c r="F630" s="20">
        <v>554300</v>
      </c>
      <c r="G630" s="20">
        <v>554300</v>
      </c>
      <c r="H630" s="20">
        <v>554300</v>
      </c>
    </row>
    <row r="631" spans="1:8" ht="33.75">
      <c r="A631" s="26" t="s">
        <v>582</v>
      </c>
      <c r="B631" s="34" t="s">
        <v>501</v>
      </c>
      <c r="C631" s="23"/>
      <c r="D631" s="23"/>
      <c r="E631" s="23"/>
      <c r="F631" s="20">
        <f>F632</f>
        <v>1682500</v>
      </c>
      <c r="G631" s="20">
        <f>G632</f>
        <v>1131700</v>
      </c>
      <c r="H631" s="20">
        <f>H632</f>
        <v>1131700</v>
      </c>
    </row>
    <row r="632" spans="1:8" ht="33.75">
      <c r="A632" s="26" t="s">
        <v>307</v>
      </c>
      <c r="B632" s="34" t="s">
        <v>501</v>
      </c>
      <c r="C632" s="23" t="s">
        <v>305</v>
      </c>
      <c r="D632" s="23" t="s">
        <v>287</v>
      </c>
      <c r="E632" s="23" t="s">
        <v>276</v>
      </c>
      <c r="F632" s="20">
        <v>1682500</v>
      </c>
      <c r="G632" s="20">
        <v>1131700</v>
      </c>
      <c r="H632" s="20">
        <v>1131700</v>
      </c>
    </row>
    <row r="633" spans="1:8" ht="22.5">
      <c r="A633" s="4" t="s">
        <v>678</v>
      </c>
      <c r="B633" s="34" t="s">
        <v>419</v>
      </c>
      <c r="C633" s="23"/>
      <c r="D633" s="23"/>
      <c r="E633" s="23"/>
      <c r="F633" s="10">
        <f>F634</f>
        <v>402200</v>
      </c>
      <c r="G633" s="10">
        <f>G634</f>
        <v>402200</v>
      </c>
      <c r="H633" s="10">
        <f>H634</f>
        <v>402200</v>
      </c>
    </row>
    <row r="634" spans="1:8" ht="12.75">
      <c r="A634" s="8" t="s">
        <v>234</v>
      </c>
      <c r="B634" s="34" t="s">
        <v>419</v>
      </c>
      <c r="C634" s="23" t="s">
        <v>296</v>
      </c>
      <c r="D634" s="23" t="s">
        <v>287</v>
      </c>
      <c r="E634" s="23" t="s">
        <v>276</v>
      </c>
      <c r="F634" s="10">
        <v>402200</v>
      </c>
      <c r="G634" s="10">
        <v>402200</v>
      </c>
      <c r="H634" s="10">
        <v>402200</v>
      </c>
    </row>
    <row r="635" spans="1:8" ht="45">
      <c r="A635" s="26" t="s">
        <v>732</v>
      </c>
      <c r="B635" s="34" t="s">
        <v>729</v>
      </c>
      <c r="C635" s="23"/>
      <c r="D635" s="23"/>
      <c r="E635" s="23"/>
      <c r="F635" s="10">
        <f aca="true" t="shared" si="14" ref="F635:H636">F636</f>
        <v>1852350.5</v>
      </c>
      <c r="G635" s="10">
        <f t="shared" si="14"/>
        <v>0</v>
      </c>
      <c r="H635" s="10">
        <f t="shared" si="14"/>
        <v>0</v>
      </c>
    </row>
    <row r="636" spans="1:8" ht="22.5">
      <c r="A636" s="26" t="s">
        <v>731</v>
      </c>
      <c r="B636" s="34" t="s">
        <v>730</v>
      </c>
      <c r="C636" s="23"/>
      <c r="D636" s="23"/>
      <c r="E636" s="23"/>
      <c r="F636" s="10">
        <f t="shared" si="14"/>
        <v>1852350.5</v>
      </c>
      <c r="G636" s="10">
        <f t="shared" si="14"/>
        <v>0</v>
      </c>
      <c r="H636" s="10">
        <f t="shared" si="14"/>
        <v>0</v>
      </c>
    </row>
    <row r="637" spans="1:8" ht="12.75">
      <c r="A637" s="26" t="s">
        <v>234</v>
      </c>
      <c r="B637" s="34" t="s">
        <v>730</v>
      </c>
      <c r="C637" s="23" t="s">
        <v>296</v>
      </c>
      <c r="D637" s="23" t="s">
        <v>287</v>
      </c>
      <c r="E637" s="23" t="s">
        <v>276</v>
      </c>
      <c r="F637" s="10">
        <v>1852350.5</v>
      </c>
      <c r="G637" s="10">
        <v>0</v>
      </c>
      <c r="H637" s="10">
        <v>0</v>
      </c>
    </row>
    <row r="638" spans="1:8" ht="22.5">
      <c r="A638" s="33" t="s">
        <v>496</v>
      </c>
      <c r="B638" s="21" t="s">
        <v>18</v>
      </c>
      <c r="C638" s="22"/>
      <c r="D638" s="22"/>
      <c r="E638" s="22"/>
      <c r="F638" s="20">
        <f>F639</f>
        <v>66605300</v>
      </c>
      <c r="G638" s="20">
        <f>G639</f>
        <v>0</v>
      </c>
      <c r="H638" s="20">
        <f>H639</f>
        <v>0</v>
      </c>
    </row>
    <row r="639" spans="1:8" ht="22.5">
      <c r="A639" s="27" t="s">
        <v>394</v>
      </c>
      <c r="B639" s="21" t="s">
        <v>19</v>
      </c>
      <c r="C639" s="22"/>
      <c r="D639" s="22"/>
      <c r="E639" s="22"/>
      <c r="F639" s="20">
        <f>F640+F642+F644</f>
        <v>66605300</v>
      </c>
      <c r="G639" s="20">
        <f>G640+G642+G644</f>
        <v>0</v>
      </c>
      <c r="H639" s="20">
        <f>H640+H642+H644</f>
        <v>0</v>
      </c>
    </row>
    <row r="640" spans="1:8" ht="22.5">
      <c r="A640" s="66" t="s">
        <v>675</v>
      </c>
      <c r="B640" s="65" t="s">
        <v>584</v>
      </c>
      <c r="C640" s="22"/>
      <c r="D640" s="22"/>
      <c r="E640" s="22"/>
      <c r="F640" s="20">
        <f>F641</f>
        <v>13898200</v>
      </c>
      <c r="G640" s="20">
        <f>G641</f>
        <v>0</v>
      </c>
      <c r="H640" s="20">
        <f>H641</f>
        <v>0</v>
      </c>
    </row>
    <row r="641" spans="1:8" ht="22.5">
      <c r="A641" s="6" t="s">
        <v>319</v>
      </c>
      <c r="B641" s="65" t="s">
        <v>584</v>
      </c>
      <c r="C641" s="22" t="s">
        <v>318</v>
      </c>
      <c r="D641" s="22" t="s">
        <v>280</v>
      </c>
      <c r="E641" s="22" t="s">
        <v>275</v>
      </c>
      <c r="F641" s="69">
        <v>13898200</v>
      </c>
      <c r="G641" s="20">
        <v>0</v>
      </c>
      <c r="H641" s="20">
        <v>0</v>
      </c>
    </row>
    <row r="642" spans="1:8" ht="22.5">
      <c r="A642" s="27" t="s">
        <v>393</v>
      </c>
      <c r="B642" s="34" t="s">
        <v>503</v>
      </c>
      <c r="C642" s="22"/>
      <c r="D642" s="22"/>
      <c r="E642" s="22"/>
      <c r="F642" s="20">
        <f>F643</f>
        <v>46607100</v>
      </c>
      <c r="G642" s="20">
        <f>G643</f>
        <v>0</v>
      </c>
      <c r="H642" s="20">
        <f>H643</f>
        <v>0</v>
      </c>
    </row>
    <row r="643" spans="1:8" ht="22.5">
      <c r="A643" s="6" t="s">
        <v>319</v>
      </c>
      <c r="B643" s="34" t="s">
        <v>503</v>
      </c>
      <c r="C643" s="22" t="s">
        <v>318</v>
      </c>
      <c r="D643" s="22" t="s">
        <v>280</v>
      </c>
      <c r="E643" s="22" t="s">
        <v>275</v>
      </c>
      <c r="F643" s="9">
        <v>46607100</v>
      </c>
      <c r="G643" s="10">
        <v>0</v>
      </c>
      <c r="H643" s="10">
        <v>0</v>
      </c>
    </row>
    <row r="644" spans="1:8" ht="22.5">
      <c r="A644" s="27" t="s">
        <v>505</v>
      </c>
      <c r="B644" s="34" t="s">
        <v>504</v>
      </c>
      <c r="C644" s="22"/>
      <c r="D644" s="22"/>
      <c r="E644" s="22"/>
      <c r="F644" s="9">
        <f>F645</f>
        <v>6100000</v>
      </c>
      <c r="G644" s="9">
        <f>G645</f>
        <v>0</v>
      </c>
      <c r="H644" s="9">
        <f>H645</f>
        <v>0</v>
      </c>
    </row>
    <row r="645" spans="1:8" ht="22.5">
      <c r="A645" s="6" t="s">
        <v>319</v>
      </c>
      <c r="B645" s="34" t="s">
        <v>504</v>
      </c>
      <c r="C645" s="22" t="s">
        <v>318</v>
      </c>
      <c r="D645" s="22" t="s">
        <v>280</v>
      </c>
      <c r="E645" s="22" t="s">
        <v>275</v>
      </c>
      <c r="F645" s="9">
        <v>6100000</v>
      </c>
      <c r="G645" s="10">
        <v>0</v>
      </c>
      <c r="H645" s="10">
        <v>0</v>
      </c>
    </row>
    <row r="646" spans="1:8" ht="22.5">
      <c r="A646" s="24" t="s">
        <v>226</v>
      </c>
      <c r="B646" s="21" t="s">
        <v>163</v>
      </c>
      <c r="C646" s="22"/>
      <c r="D646" s="22"/>
      <c r="E646" s="22"/>
      <c r="F646" s="20">
        <f>F649+F647</f>
        <v>925700</v>
      </c>
      <c r="G646" s="20">
        <f>G649+G647</f>
        <v>801500</v>
      </c>
      <c r="H646" s="20">
        <f>H649+H647</f>
        <v>776500</v>
      </c>
    </row>
    <row r="647" spans="1:8" ht="22.5">
      <c r="A647" s="8" t="s">
        <v>164</v>
      </c>
      <c r="B647" s="21" t="s">
        <v>13</v>
      </c>
      <c r="C647" s="22"/>
      <c r="D647" s="22"/>
      <c r="E647" s="22"/>
      <c r="F647" s="20">
        <f>F648</f>
        <v>149200</v>
      </c>
      <c r="G647" s="20">
        <f>G648</f>
        <v>25000</v>
      </c>
      <c r="H647" s="20">
        <f>H648</f>
        <v>0</v>
      </c>
    </row>
    <row r="648" spans="1:8" ht="12.75">
      <c r="A648" s="8" t="s">
        <v>234</v>
      </c>
      <c r="B648" s="21" t="s">
        <v>13</v>
      </c>
      <c r="C648" s="22" t="s">
        <v>296</v>
      </c>
      <c r="D648" s="22" t="s">
        <v>279</v>
      </c>
      <c r="E648" s="22" t="s">
        <v>275</v>
      </c>
      <c r="F648" s="10">
        <v>149200</v>
      </c>
      <c r="G648" s="10">
        <v>25000</v>
      </c>
      <c r="H648" s="10">
        <v>0</v>
      </c>
    </row>
    <row r="649" spans="1:8" ht="12.75">
      <c r="A649" s="8" t="s">
        <v>387</v>
      </c>
      <c r="B649" s="23" t="s">
        <v>388</v>
      </c>
      <c r="C649" s="23"/>
      <c r="D649" s="22"/>
      <c r="E649" s="22"/>
      <c r="F649" s="10">
        <f>F650+F651+F652</f>
        <v>776500</v>
      </c>
      <c r="G649" s="10">
        <f>G650+G651+G652</f>
        <v>776500</v>
      </c>
      <c r="H649" s="10">
        <f>H650+H651+H652</f>
        <v>776500</v>
      </c>
    </row>
    <row r="650" spans="1:8" ht="12.75">
      <c r="A650" s="54" t="s">
        <v>223</v>
      </c>
      <c r="B650" s="23" t="s">
        <v>388</v>
      </c>
      <c r="C650" s="23" t="s">
        <v>293</v>
      </c>
      <c r="D650" s="22" t="s">
        <v>279</v>
      </c>
      <c r="E650" s="22" t="s">
        <v>275</v>
      </c>
      <c r="F650" s="9">
        <v>460829</v>
      </c>
      <c r="G650" s="9">
        <v>460829</v>
      </c>
      <c r="H650" s="9">
        <v>460829</v>
      </c>
    </row>
    <row r="651" spans="1:8" ht="22.5">
      <c r="A651" s="54" t="s">
        <v>224</v>
      </c>
      <c r="B651" s="23" t="s">
        <v>388</v>
      </c>
      <c r="C651" s="23" t="s">
        <v>222</v>
      </c>
      <c r="D651" s="22" t="s">
        <v>279</v>
      </c>
      <c r="E651" s="22" t="s">
        <v>275</v>
      </c>
      <c r="F651" s="9">
        <v>139170</v>
      </c>
      <c r="G651" s="9">
        <v>139170</v>
      </c>
      <c r="H651" s="9">
        <v>139170</v>
      </c>
    </row>
    <row r="652" spans="1:8" ht="12.75">
      <c r="A652" s="8" t="s">
        <v>234</v>
      </c>
      <c r="B652" s="23" t="s">
        <v>388</v>
      </c>
      <c r="C652" s="23" t="s">
        <v>296</v>
      </c>
      <c r="D652" s="22" t="s">
        <v>279</v>
      </c>
      <c r="E652" s="22" t="s">
        <v>275</v>
      </c>
      <c r="F652" s="9">
        <v>176501</v>
      </c>
      <c r="G652" s="9">
        <v>176501</v>
      </c>
      <c r="H652" s="9">
        <v>176501</v>
      </c>
    </row>
    <row r="653" spans="1:8" ht="22.5">
      <c r="A653" s="24" t="s">
        <v>355</v>
      </c>
      <c r="B653" s="21" t="s">
        <v>227</v>
      </c>
      <c r="C653" s="22"/>
      <c r="D653" s="22"/>
      <c r="E653" s="22"/>
      <c r="F653" s="20">
        <f>F654+F657</f>
        <v>2450000</v>
      </c>
      <c r="G653" s="20">
        <f>G654+G657</f>
        <v>2450000</v>
      </c>
      <c r="H653" s="20">
        <f>H654+H657</f>
        <v>2450000</v>
      </c>
    </row>
    <row r="654" spans="1:8" ht="12.75">
      <c r="A654" s="38" t="s">
        <v>262</v>
      </c>
      <c r="B654" s="23" t="s">
        <v>9</v>
      </c>
      <c r="C654" s="22"/>
      <c r="D654" s="22"/>
      <c r="E654" s="22"/>
      <c r="F654" s="20">
        <f>F656+F655</f>
        <v>1650000</v>
      </c>
      <c r="G654" s="20">
        <f>G656+G655</f>
        <v>1650000</v>
      </c>
      <c r="H654" s="20">
        <f>H656+H655</f>
        <v>1650000</v>
      </c>
    </row>
    <row r="655" spans="1:8" ht="12.75">
      <c r="A655" s="4" t="s">
        <v>315</v>
      </c>
      <c r="B655" s="23" t="s">
        <v>9</v>
      </c>
      <c r="C655" s="22" t="s">
        <v>314</v>
      </c>
      <c r="D655" s="22" t="s">
        <v>275</v>
      </c>
      <c r="E655" s="22" t="s">
        <v>290</v>
      </c>
      <c r="F655" s="20">
        <v>265000</v>
      </c>
      <c r="G655" s="20">
        <v>0</v>
      </c>
      <c r="H655" s="20">
        <v>0</v>
      </c>
    </row>
    <row r="656" spans="1:8" ht="12.75">
      <c r="A656" s="29" t="s">
        <v>235</v>
      </c>
      <c r="B656" s="23" t="s">
        <v>9</v>
      </c>
      <c r="C656" s="22" t="s">
        <v>296</v>
      </c>
      <c r="D656" s="22" t="s">
        <v>275</v>
      </c>
      <c r="E656" s="22" t="s">
        <v>290</v>
      </c>
      <c r="F656" s="10">
        <v>1385000</v>
      </c>
      <c r="G656" s="10">
        <v>1650000</v>
      </c>
      <c r="H656" s="10">
        <v>1650000</v>
      </c>
    </row>
    <row r="657" spans="1:8" ht="12.75">
      <c r="A657" s="4" t="s">
        <v>487</v>
      </c>
      <c r="B657" s="23" t="s">
        <v>360</v>
      </c>
      <c r="C657" s="22"/>
      <c r="D657" s="22"/>
      <c r="E657" s="22"/>
      <c r="F657" s="10">
        <f>F658</f>
        <v>800000</v>
      </c>
      <c r="G657" s="10">
        <f>G658</f>
        <v>800000</v>
      </c>
      <c r="H657" s="10">
        <f>H658</f>
        <v>800000</v>
      </c>
    </row>
    <row r="658" spans="1:8" ht="12.75">
      <c r="A658" s="33" t="s">
        <v>303</v>
      </c>
      <c r="B658" s="23" t="s">
        <v>360</v>
      </c>
      <c r="C658" s="22" t="s">
        <v>302</v>
      </c>
      <c r="D658" s="22" t="s">
        <v>275</v>
      </c>
      <c r="E658" s="22" t="s">
        <v>290</v>
      </c>
      <c r="F658" s="10">
        <v>800000</v>
      </c>
      <c r="G658" s="10">
        <v>800000</v>
      </c>
      <c r="H658" s="10">
        <v>800000</v>
      </c>
    </row>
    <row r="659" spans="1:8" ht="22.5">
      <c r="A659" s="29" t="s">
        <v>476</v>
      </c>
      <c r="B659" s="23" t="s">
        <v>122</v>
      </c>
      <c r="C659" s="22"/>
      <c r="D659" s="22"/>
      <c r="E659" s="22"/>
      <c r="F659" s="10">
        <f>F660+F662</f>
        <v>2409870</v>
      </c>
      <c r="G659" s="10">
        <f>G660+G662</f>
        <v>0</v>
      </c>
      <c r="H659" s="10">
        <f>H660+H662</f>
        <v>0</v>
      </c>
    </row>
    <row r="660" spans="1:8" ht="22.5">
      <c r="A660" s="25" t="s">
        <v>460</v>
      </c>
      <c r="B660" s="23" t="s">
        <v>459</v>
      </c>
      <c r="C660" s="22"/>
      <c r="D660" s="22"/>
      <c r="E660" s="22"/>
      <c r="F660" s="10">
        <f>F661</f>
        <v>782438.99</v>
      </c>
      <c r="G660" s="10">
        <f>G661</f>
        <v>0</v>
      </c>
      <c r="H660" s="10">
        <f>H661</f>
        <v>0</v>
      </c>
    </row>
    <row r="661" spans="1:8" ht="12.75">
      <c r="A661" s="4" t="s">
        <v>156</v>
      </c>
      <c r="B661" s="23" t="s">
        <v>459</v>
      </c>
      <c r="C661" s="23" t="s">
        <v>149</v>
      </c>
      <c r="D661" s="22" t="s">
        <v>281</v>
      </c>
      <c r="E661" s="22" t="s">
        <v>280</v>
      </c>
      <c r="F661" s="10">
        <v>782438.99</v>
      </c>
      <c r="G661" s="10">
        <v>0</v>
      </c>
      <c r="H661" s="10">
        <v>0</v>
      </c>
    </row>
    <row r="662" spans="1:8" ht="22.5">
      <c r="A662" s="81" t="s">
        <v>654</v>
      </c>
      <c r="B662" s="73" t="s">
        <v>656</v>
      </c>
      <c r="C662" s="23"/>
      <c r="D662" s="22"/>
      <c r="E662" s="22"/>
      <c r="F662" s="10">
        <f>F663</f>
        <v>1627431.01</v>
      </c>
      <c r="G662" s="10">
        <f>G663</f>
        <v>0</v>
      </c>
      <c r="H662" s="10">
        <f>H663</f>
        <v>0</v>
      </c>
    </row>
    <row r="663" spans="1:8" ht="22.5">
      <c r="A663" s="66" t="s">
        <v>655</v>
      </c>
      <c r="B663" s="73" t="s">
        <v>657</v>
      </c>
      <c r="C663" s="23"/>
      <c r="D663" s="22"/>
      <c r="E663" s="22"/>
      <c r="F663" s="10">
        <f>F665+F664</f>
        <v>1627431.01</v>
      </c>
      <c r="G663" s="10">
        <f>G665+G664</f>
        <v>0</v>
      </c>
      <c r="H663" s="10">
        <f>H665+H664</f>
        <v>0</v>
      </c>
    </row>
    <row r="664" spans="1:8" ht="12.75">
      <c r="A664" s="29" t="s">
        <v>235</v>
      </c>
      <c r="B664" s="73" t="s">
        <v>657</v>
      </c>
      <c r="C664" s="23" t="s">
        <v>296</v>
      </c>
      <c r="D664" s="22" t="s">
        <v>281</v>
      </c>
      <c r="E664" s="22" t="s">
        <v>280</v>
      </c>
      <c r="F664" s="10">
        <v>793593.29</v>
      </c>
      <c r="G664" s="10">
        <v>0</v>
      </c>
      <c r="H664" s="10">
        <v>0</v>
      </c>
    </row>
    <row r="665" spans="1:8" ht="12.75">
      <c r="A665" s="75" t="s">
        <v>156</v>
      </c>
      <c r="B665" s="73" t="s">
        <v>657</v>
      </c>
      <c r="C665" s="23" t="s">
        <v>149</v>
      </c>
      <c r="D665" s="22" t="s">
        <v>281</v>
      </c>
      <c r="E665" s="22" t="s">
        <v>280</v>
      </c>
      <c r="F665" s="10">
        <v>833837.72</v>
      </c>
      <c r="G665" s="10">
        <v>0</v>
      </c>
      <c r="H665" s="10">
        <v>0</v>
      </c>
    </row>
    <row r="666" spans="1:8" ht="22.5">
      <c r="A666" s="4" t="s">
        <v>565</v>
      </c>
      <c r="B666" s="21" t="s">
        <v>30</v>
      </c>
      <c r="C666" s="55"/>
      <c r="D666" s="55"/>
      <c r="E666" s="55"/>
      <c r="F666" s="20">
        <f aca="true" t="shared" si="15" ref="F666:H667">F667</f>
        <v>3000</v>
      </c>
      <c r="G666" s="20">
        <f t="shared" si="15"/>
        <v>3000</v>
      </c>
      <c r="H666" s="20">
        <f t="shared" si="15"/>
        <v>3000</v>
      </c>
    </row>
    <row r="667" spans="1:8" ht="12.75">
      <c r="A667" s="4" t="s">
        <v>32</v>
      </c>
      <c r="B667" s="23" t="s">
        <v>31</v>
      </c>
      <c r="C667" s="55"/>
      <c r="D667" s="55"/>
      <c r="E667" s="55"/>
      <c r="F667" s="20">
        <f t="shared" si="15"/>
        <v>3000</v>
      </c>
      <c r="G667" s="20">
        <f t="shared" si="15"/>
        <v>3000</v>
      </c>
      <c r="H667" s="20">
        <f t="shared" si="15"/>
        <v>3000</v>
      </c>
    </row>
    <row r="668" spans="1:8" ht="12.75">
      <c r="A668" s="4" t="s">
        <v>424</v>
      </c>
      <c r="B668" s="23" t="s">
        <v>31</v>
      </c>
      <c r="C668" s="22" t="s">
        <v>423</v>
      </c>
      <c r="D668" s="22" t="s">
        <v>279</v>
      </c>
      <c r="E668" s="22" t="s">
        <v>280</v>
      </c>
      <c r="F668" s="10">
        <v>3000</v>
      </c>
      <c r="G668" s="10">
        <v>3000</v>
      </c>
      <c r="H668" s="10">
        <v>3000</v>
      </c>
    </row>
    <row r="669" spans="1:8" ht="22.5">
      <c r="A669" s="3" t="s">
        <v>140</v>
      </c>
      <c r="B669" s="23" t="s">
        <v>142</v>
      </c>
      <c r="C669" s="22"/>
      <c r="D669" s="22"/>
      <c r="E669" s="22"/>
      <c r="F669" s="10">
        <f aca="true" t="shared" si="16" ref="F669:H670">F670</f>
        <v>70000</v>
      </c>
      <c r="G669" s="10">
        <f t="shared" si="16"/>
        <v>0</v>
      </c>
      <c r="H669" s="10">
        <f t="shared" si="16"/>
        <v>0</v>
      </c>
    </row>
    <row r="670" spans="1:8" ht="12.75">
      <c r="A670" s="3" t="s">
        <v>141</v>
      </c>
      <c r="B670" s="23" t="s">
        <v>143</v>
      </c>
      <c r="C670" s="22"/>
      <c r="D670" s="22"/>
      <c r="E670" s="22"/>
      <c r="F670" s="10">
        <f t="shared" si="16"/>
        <v>70000</v>
      </c>
      <c r="G670" s="10">
        <f t="shared" si="16"/>
        <v>0</v>
      </c>
      <c r="H670" s="10">
        <f t="shared" si="16"/>
        <v>0</v>
      </c>
    </row>
    <row r="671" spans="1:8" ht="12.75">
      <c r="A671" s="3" t="s">
        <v>235</v>
      </c>
      <c r="B671" s="23" t="s">
        <v>143</v>
      </c>
      <c r="C671" s="22" t="s">
        <v>296</v>
      </c>
      <c r="D671" s="22" t="s">
        <v>275</v>
      </c>
      <c r="E671" s="22" t="s">
        <v>290</v>
      </c>
      <c r="F671" s="10">
        <v>70000</v>
      </c>
      <c r="G671" s="10">
        <v>0</v>
      </c>
      <c r="H671" s="10">
        <v>0</v>
      </c>
    </row>
    <row r="672" spans="1:8" ht="33.75">
      <c r="A672" s="4" t="s">
        <v>566</v>
      </c>
      <c r="B672" s="23" t="s">
        <v>147</v>
      </c>
      <c r="C672" s="22"/>
      <c r="D672" s="22"/>
      <c r="E672" s="22"/>
      <c r="F672" s="10">
        <f>F675+F677+F673</f>
        <v>1175000</v>
      </c>
      <c r="G672" s="10">
        <f>G675+G677+G673</f>
        <v>0</v>
      </c>
      <c r="H672" s="10">
        <f>H675+H677+H673</f>
        <v>0</v>
      </c>
    </row>
    <row r="673" spans="1:8" ht="33.75">
      <c r="A673" s="25" t="s">
        <v>485</v>
      </c>
      <c r="B673" s="23" t="s">
        <v>483</v>
      </c>
      <c r="C673" s="23"/>
      <c r="D673" s="23"/>
      <c r="E673" s="23"/>
      <c r="F673" s="10">
        <f>F674</f>
        <v>300000</v>
      </c>
      <c r="G673" s="10">
        <f>G674</f>
        <v>0</v>
      </c>
      <c r="H673" s="10">
        <f>H674</f>
        <v>0</v>
      </c>
    </row>
    <row r="674" spans="1:8" ht="12.75">
      <c r="A674" s="4" t="s">
        <v>424</v>
      </c>
      <c r="B674" s="23" t="s">
        <v>483</v>
      </c>
      <c r="C674" s="23" t="s">
        <v>423</v>
      </c>
      <c r="D674" s="23" t="s">
        <v>286</v>
      </c>
      <c r="E674" s="23" t="s">
        <v>278</v>
      </c>
      <c r="F674" s="10">
        <v>300000</v>
      </c>
      <c r="G674" s="10">
        <v>0</v>
      </c>
      <c r="H674" s="10">
        <v>0</v>
      </c>
    </row>
    <row r="675" spans="1:8" ht="22.5">
      <c r="A675" s="4" t="s">
        <v>484</v>
      </c>
      <c r="B675" s="23" t="s">
        <v>148</v>
      </c>
      <c r="C675" s="23"/>
      <c r="D675" s="23"/>
      <c r="E675" s="23"/>
      <c r="F675" s="10">
        <f>F676</f>
        <v>865000</v>
      </c>
      <c r="G675" s="10">
        <f>G676</f>
        <v>0</v>
      </c>
      <c r="H675" s="10">
        <f>H676</f>
        <v>0</v>
      </c>
    </row>
    <row r="676" spans="1:8" ht="12.75">
      <c r="A676" s="4" t="s">
        <v>424</v>
      </c>
      <c r="B676" s="23" t="s">
        <v>148</v>
      </c>
      <c r="C676" s="23" t="s">
        <v>423</v>
      </c>
      <c r="D676" s="23" t="s">
        <v>286</v>
      </c>
      <c r="E676" s="23" t="s">
        <v>278</v>
      </c>
      <c r="F676" s="10">
        <v>865000</v>
      </c>
      <c r="G676" s="10">
        <v>0</v>
      </c>
      <c r="H676" s="10">
        <v>0</v>
      </c>
    </row>
    <row r="677" spans="1:8" ht="22.5">
      <c r="A677" s="4" t="s">
        <v>446</v>
      </c>
      <c r="B677" s="23" t="s">
        <v>445</v>
      </c>
      <c r="C677" s="23"/>
      <c r="D677" s="23"/>
      <c r="E677" s="23"/>
      <c r="F677" s="10">
        <f>F678</f>
        <v>10000</v>
      </c>
      <c r="G677" s="10">
        <f>G678</f>
        <v>0</v>
      </c>
      <c r="H677" s="10">
        <f>H678</f>
        <v>0</v>
      </c>
    </row>
    <row r="678" spans="1:8" ht="12.75">
      <c r="A678" s="4" t="s">
        <v>424</v>
      </c>
      <c r="B678" s="23" t="s">
        <v>445</v>
      </c>
      <c r="C678" s="23" t="s">
        <v>423</v>
      </c>
      <c r="D678" s="23" t="s">
        <v>286</v>
      </c>
      <c r="E678" s="23" t="s">
        <v>278</v>
      </c>
      <c r="F678" s="10">
        <v>10000</v>
      </c>
      <c r="G678" s="10">
        <v>0</v>
      </c>
      <c r="H678" s="10">
        <v>0</v>
      </c>
    </row>
    <row r="679" spans="1:8" s="7" customFormat="1" ht="33.75">
      <c r="A679" s="24" t="s">
        <v>477</v>
      </c>
      <c r="B679" s="23" t="s">
        <v>356</v>
      </c>
      <c r="C679" s="23"/>
      <c r="D679" s="23"/>
      <c r="E679" s="23"/>
      <c r="F679" s="10">
        <f>F683+F680</f>
        <v>46605000</v>
      </c>
      <c r="G679" s="10">
        <f>G683+G680</f>
        <v>52037300</v>
      </c>
      <c r="H679" s="10">
        <f>H683+H680</f>
        <v>50408000</v>
      </c>
    </row>
    <row r="680" spans="1:8" s="7" customFormat="1" ht="33.75">
      <c r="A680" s="27" t="s">
        <v>452</v>
      </c>
      <c r="B680" s="23" t="s">
        <v>451</v>
      </c>
      <c r="C680" s="23"/>
      <c r="D680" s="23"/>
      <c r="E680" s="23"/>
      <c r="F680" s="10">
        <f>F681+F682</f>
        <v>46605000</v>
      </c>
      <c r="G680" s="10">
        <f>G681+G682</f>
        <v>48469200</v>
      </c>
      <c r="H680" s="10">
        <f>H681+H682</f>
        <v>50408000</v>
      </c>
    </row>
    <row r="681" spans="1:8" s="7" customFormat="1" ht="12.75">
      <c r="A681" s="4" t="s">
        <v>234</v>
      </c>
      <c r="B681" s="23" t="s">
        <v>451</v>
      </c>
      <c r="C681" s="23" t="s">
        <v>296</v>
      </c>
      <c r="D681" s="23" t="s">
        <v>281</v>
      </c>
      <c r="E681" s="23" t="s">
        <v>280</v>
      </c>
      <c r="F681" s="10">
        <v>46197912.73</v>
      </c>
      <c r="G681" s="10">
        <v>48469200</v>
      </c>
      <c r="H681" s="10">
        <v>50408000</v>
      </c>
    </row>
    <row r="682" spans="1:8" s="7" customFormat="1" ht="12.75">
      <c r="A682" s="75" t="s">
        <v>156</v>
      </c>
      <c r="B682" s="23" t="s">
        <v>451</v>
      </c>
      <c r="C682" s="23" t="s">
        <v>149</v>
      </c>
      <c r="D682" s="23" t="s">
        <v>281</v>
      </c>
      <c r="E682" s="23" t="s">
        <v>280</v>
      </c>
      <c r="F682" s="10">
        <v>407087.27</v>
      </c>
      <c r="G682" s="10">
        <v>0</v>
      </c>
      <c r="H682" s="10">
        <v>0</v>
      </c>
    </row>
    <row r="683" spans="1:8" ht="12.75">
      <c r="A683" s="4" t="s">
        <v>357</v>
      </c>
      <c r="B683" s="23" t="s">
        <v>358</v>
      </c>
      <c r="C683" s="23"/>
      <c r="D683" s="23"/>
      <c r="E683" s="23"/>
      <c r="F683" s="10">
        <f aca="true" t="shared" si="17" ref="F683:H684">F684</f>
        <v>0</v>
      </c>
      <c r="G683" s="10">
        <f t="shared" si="17"/>
        <v>3568100</v>
      </c>
      <c r="H683" s="10">
        <f t="shared" si="17"/>
        <v>0</v>
      </c>
    </row>
    <row r="684" spans="1:8" ht="12.75">
      <c r="A684" s="4" t="s">
        <v>498</v>
      </c>
      <c r="B684" s="23" t="s">
        <v>497</v>
      </c>
      <c r="C684" s="23"/>
      <c r="D684" s="23"/>
      <c r="E684" s="23"/>
      <c r="F684" s="20">
        <f t="shared" si="17"/>
        <v>0</v>
      </c>
      <c r="G684" s="20">
        <f t="shared" si="17"/>
        <v>3568100</v>
      </c>
      <c r="H684" s="20">
        <f t="shared" si="17"/>
        <v>0</v>
      </c>
    </row>
    <row r="685" spans="1:8" ht="12.75">
      <c r="A685" s="3" t="s">
        <v>235</v>
      </c>
      <c r="B685" s="23" t="s">
        <v>497</v>
      </c>
      <c r="C685" s="23" t="s">
        <v>296</v>
      </c>
      <c r="D685" s="23" t="s">
        <v>281</v>
      </c>
      <c r="E685" s="23" t="s">
        <v>280</v>
      </c>
      <c r="F685" s="20">
        <v>0</v>
      </c>
      <c r="G685" s="20">
        <v>3568100</v>
      </c>
      <c r="H685" s="10">
        <v>0</v>
      </c>
    </row>
    <row r="686" spans="1:8" ht="22.5">
      <c r="A686" s="28" t="s">
        <v>552</v>
      </c>
      <c r="B686" s="23" t="s">
        <v>550</v>
      </c>
      <c r="C686" s="23"/>
      <c r="D686" s="23"/>
      <c r="E686" s="23"/>
      <c r="F686" s="20">
        <f>F687+F692+F697</f>
        <v>64990675.25</v>
      </c>
      <c r="G686" s="20">
        <f>G687+G692+G697</f>
        <v>0</v>
      </c>
      <c r="H686" s="20">
        <f>H687+H692+H697</f>
        <v>0</v>
      </c>
    </row>
    <row r="687" spans="1:8" ht="22.5">
      <c r="A687" s="79" t="s">
        <v>658</v>
      </c>
      <c r="B687" s="23" t="s">
        <v>659</v>
      </c>
      <c r="C687" s="23"/>
      <c r="D687" s="23"/>
      <c r="E687" s="23"/>
      <c r="F687" s="20">
        <f>F688+F689+F690+F691</f>
        <v>2669738.05</v>
      </c>
      <c r="G687" s="20">
        <f>G688+G689</f>
        <v>0</v>
      </c>
      <c r="H687" s="20">
        <f>H688+H689</f>
        <v>0</v>
      </c>
    </row>
    <row r="688" spans="1:8" ht="12.75">
      <c r="A688" s="4" t="s">
        <v>156</v>
      </c>
      <c r="B688" s="23" t="s">
        <v>659</v>
      </c>
      <c r="C688" s="23" t="s">
        <v>149</v>
      </c>
      <c r="D688" s="23" t="s">
        <v>280</v>
      </c>
      <c r="E688" s="23" t="s">
        <v>276</v>
      </c>
      <c r="F688" s="20">
        <v>1507180</v>
      </c>
      <c r="G688" s="20">
        <v>0</v>
      </c>
      <c r="H688" s="20">
        <v>0</v>
      </c>
    </row>
    <row r="689" spans="1:8" ht="22.5">
      <c r="A689" s="4" t="s">
        <v>660</v>
      </c>
      <c r="B689" s="23" t="s">
        <v>659</v>
      </c>
      <c r="C689" s="23" t="s">
        <v>591</v>
      </c>
      <c r="D689" s="23" t="s">
        <v>284</v>
      </c>
      <c r="E689" s="23" t="s">
        <v>276</v>
      </c>
      <c r="F689" s="20">
        <v>499302.53</v>
      </c>
      <c r="G689" s="20">
        <v>0</v>
      </c>
      <c r="H689" s="20">
        <v>0</v>
      </c>
    </row>
    <row r="690" spans="1:8" ht="12.75">
      <c r="A690" s="4" t="s">
        <v>234</v>
      </c>
      <c r="B690" s="23" t="s">
        <v>659</v>
      </c>
      <c r="C690" s="23" t="s">
        <v>296</v>
      </c>
      <c r="D690" s="23" t="s">
        <v>284</v>
      </c>
      <c r="E690" s="23" t="s">
        <v>276</v>
      </c>
      <c r="F690" s="20">
        <v>52097.47</v>
      </c>
      <c r="G690" s="20">
        <v>0</v>
      </c>
      <c r="H690" s="20">
        <v>0</v>
      </c>
    </row>
    <row r="691" spans="1:8" ht="12.75">
      <c r="A691" s="26" t="s">
        <v>214</v>
      </c>
      <c r="B691" s="23" t="s">
        <v>659</v>
      </c>
      <c r="C691" s="23" t="s">
        <v>306</v>
      </c>
      <c r="D691" s="23" t="s">
        <v>284</v>
      </c>
      <c r="E691" s="23" t="s">
        <v>276</v>
      </c>
      <c r="F691" s="20">
        <v>611158.05</v>
      </c>
      <c r="G691" s="20">
        <v>0</v>
      </c>
      <c r="H691" s="20">
        <v>0</v>
      </c>
    </row>
    <row r="692" spans="1:8" ht="12.75">
      <c r="A692" s="4" t="s">
        <v>553</v>
      </c>
      <c r="B692" s="23" t="s">
        <v>551</v>
      </c>
      <c r="C692" s="23"/>
      <c r="D692" s="23"/>
      <c r="E692" s="23"/>
      <c r="F692" s="20">
        <f>F693+F695+F696+F694</f>
        <v>56752650</v>
      </c>
      <c r="G692" s="20">
        <f>G693+G695+G696</f>
        <v>0</v>
      </c>
      <c r="H692" s="20">
        <f>H693+H695+H696</f>
        <v>0</v>
      </c>
    </row>
    <row r="693" spans="1:8" ht="22.5">
      <c r="A693" s="4" t="s">
        <v>660</v>
      </c>
      <c r="B693" s="23" t="s">
        <v>551</v>
      </c>
      <c r="C693" s="23" t="s">
        <v>591</v>
      </c>
      <c r="D693" s="23" t="s">
        <v>284</v>
      </c>
      <c r="E693" s="23" t="s">
        <v>276</v>
      </c>
      <c r="F693" s="20">
        <v>4544587.47</v>
      </c>
      <c r="G693" s="10">
        <v>0</v>
      </c>
      <c r="H693" s="10">
        <v>0</v>
      </c>
    </row>
    <row r="694" spans="1:8" ht="12.75">
      <c r="A694" s="4" t="s">
        <v>234</v>
      </c>
      <c r="B694" s="23" t="s">
        <v>551</v>
      </c>
      <c r="C694" s="23" t="s">
        <v>296</v>
      </c>
      <c r="D694" s="23" t="s">
        <v>284</v>
      </c>
      <c r="E694" s="23" t="s">
        <v>276</v>
      </c>
      <c r="F694" s="20">
        <v>473402.53</v>
      </c>
      <c r="G694" s="10">
        <v>0</v>
      </c>
      <c r="H694" s="10">
        <v>0</v>
      </c>
    </row>
    <row r="695" spans="1:8" ht="12.75">
      <c r="A695" s="26" t="s">
        <v>214</v>
      </c>
      <c r="B695" s="23" t="s">
        <v>551</v>
      </c>
      <c r="C695" s="23" t="s">
        <v>306</v>
      </c>
      <c r="D695" s="23" t="s">
        <v>284</v>
      </c>
      <c r="E695" s="23" t="s">
        <v>276</v>
      </c>
      <c r="F695" s="20">
        <f>2369610+1426000+34222200</f>
        <v>38017810</v>
      </c>
      <c r="G695" s="10">
        <v>0</v>
      </c>
      <c r="H695" s="10">
        <v>0</v>
      </c>
    </row>
    <row r="696" spans="1:8" ht="12.75">
      <c r="A696" s="4" t="s">
        <v>156</v>
      </c>
      <c r="B696" s="23" t="s">
        <v>551</v>
      </c>
      <c r="C696" s="23" t="s">
        <v>149</v>
      </c>
      <c r="D696" s="23" t="s">
        <v>280</v>
      </c>
      <c r="E696" s="23" t="s">
        <v>276</v>
      </c>
      <c r="F696" s="20">
        <v>13716850</v>
      </c>
      <c r="G696" s="10">
        <v>0</v>
      </c>
      <c r="H696" s="10">
        <v>0</v>
      </c>
    </row>
    <row r="697" spans="1:8" ht="12.75">
      <c r="A697" s="4" t="s">
        <v>555</v>
      </c>
      <c r="B697" s="23" t="s">
        <v>554</v>
      </c>
      <c r="C697" s="23"/>
      <c r="D697" s="23"/>
      <c r="E697" s="23"/>
      <c r="F697" s="20">
        <f>F698+F699</f>
        <v>5568287.199999999</v>
      </c>
      <c r="G697" s="20">
        <f>G698+G699</f>
        <v>0</v>
      </c>
      <c r="H697" s="20">
        <f>H698+H699</f>
        <v>0</v>
      </c>
    </row>
    <row r="698" spans="1:8" ht="12.75">
      <c r="A698" s="4" t="s">
        <v>234</v>
      </c>
      <c r="B698" s="23" t="s">
        <v>554</v>
      </c>
      <c r="C698" s="23" t="s">
        <v>296</v>
      </c>
      <c r="D698" s="23" t="s">
        <v>284</v>
      </c>
      <c r="E698" s="23" t="s">
        <v>275</v>
      </c>
      <c r="F698" s="20">
        <v>900993.6</v>
      </c>
      <c r="G698" s="10">
        <v>0</v>
      </c>
      <c r="H698" s="10">
        <v>0</v>
      </c>
    </row>
    <row r="699" spans="1:8" ht="12.75">
      <c r="A699" s="4" t="s">
        <v>156</v>
      </c>
      <c r="B699" s="23" t="s">
        <v>554</v>
      </c>
      <c r="C699" s="23" t="s">
        <v>149</v>
      </c>
      <c r="D699" s="23" t="s">
        <v>280</v>
      </c>
      <c r="E699" s="23" t="s">
        <v>278</v>
      </c>
      <c r="F699" s="20">
        <v>4667293.6</v>
      </c>
      <c r="G699" s="20">
        <v>0</v>
      </c>
      <c r="H699" s="20">
        <v>0</v>
      </c>
    </row>
    <row r="700" spans="1:8" ht="33.75">
      <c r="A700" s="3" t="s">
        <v>350</v>
      </c>
      <c r="B700" s="21" t="s">
        <v>361</v>
      </c>
      <c r="C700" s="22"/>
      <c r="D700" s="22"/>
      <c r="E700" s="22"/>
      <c r="F700" s="20">
        <f>F701</f>
        <v>360000</v>
      </c>
      <c r="G700" s="20">
        <f>G701</f>
        <v>0</v>
      </c>
      <c r="H700" s="20">
        <f>H701</f>
        <v>0</v>
      </c>
    </row>
    <row r="701" spans="1:8" ht="22.5">
      <c r="A701" s="3" t="s">
        <v>382</v>
      </c>
      <c r="B701" s="23" t="s">
        <v>370</v>
      </c>
      <c r="C701" s="22"/>
      <c r="D701" s="22"/>
      <c r="E701" s="22"/>
      <c r="F701" s="20">
        <f>F702+F703+F704</f>
        <v>360000</v>
      </c>
      <c r="G701" s="20">
        <f>G702+G703+G704</f>
        <v>0</v>
      </c>
      <c r="H701" s="20">
        <f>H702+H703+H704</f>
        <v>0</v>
      </c>
    </row>
    <row r="702" spans="1:8" ht="12.75">
      <c r="A702" s="4" t="s">
        <v>156</v>
      </c>
      <c r="B702" s="23" t="s">
        <v>370</v>
      </c>
      <c r="C702" s="22" t="s">
        <v>149</v>
      </c>
      <c r="D702" s="22" t="s">
        <v>275</v>
      </c>
      <c r="E702" s="22" t="s">
        <v>290</v>
      </c>
      <c r="F702" s="10">
        <v>15000</v>
      </c>
      <c r="G702" s="10">
        <v>0</v>
      </c>
      <c r="H702" s="10">
        <v>0</v>
      </c>
    </row>
    <row r="703" spans="1:8" ht="12.75">
      <c r="A703" s="4" t="s">
        <v>234</v>
      </c>
      <c r="B703" s="23" t="s">
        <v>370</v>
      </c>
      <c r="C703" s="22" t="s">
        <v>296</v>
      </c>
      <c r="D703" s="22" t="s">
        <v>284</v>
      </c>
      <c r="E703" s="22" t="s">
        <v>285</v>
      </c>
      <c r="F703" s="10">
        <v>75000</v>
      </c>
      <c r="G703" s="10">
        <v>0</v>
      </c>
      <c r="H703" s="10">
        <v>0</v>
      </c>
    </row>
    <row r="704" spans="1:8" ht="12.75">
      <c r="A704" s="3" t="s">
        <v>214</v>
      </c>
      <c r="B704" s="23" t="s">
        <v>370</v>
      </c>
      <c r="C704" s="22" t="s">
        <v>306</v>
      </c>
      <c r="D704" s="22" t="s">
        <v>283</v>
      </c>
      <c r="E704" s="22" t="s">
        <v>275</v>
      </c>
      <c r="F704" s="10">
        <v>270000</v>
      </c>
      <c r="G704" s="10">
        <v>0</v>
      </c>
      <c r="H704" s="10">
        <v>0</v>
      </c>
    </row>
    <row r="705" spans="1:8" ht="33.75">
      <c r="A705" s="33" t="s">
        <v>414</v>
      </c>
      <c r="B705" s="21" t="s">
        <v>413</v>
      </c>
      <c r="C705" s="22"/>
      <c r="D705" s="22"/>
      <c r="E705" s="22"/>
      <c r="F705" s="20">
        <f>F709+F706</f>
        <v>1059700</v>
      </c>
      <c r="G705" s="20">
        <f>G709+G706</f>
        <v>4060000</v>
      </c>
      <c r="H705" s="20">
        <f>H709+H706</f>
        <v>4060000</v>
      </c>
    </row>
    <row r="706" spans="1:8" ht="45">
      <c r="A706" s="56" t="s">
        <v>448</v>
      </c>
      <c r="B706" s="21" t="s">
        <v>447</v>
      </c>
      <c r="C706" s="22"/>
      <c r="D706" s="22"/>
      <c r="E706" s="22"/>
      <c r="F706" s="20">
        <f>F708+F707</f>
        <v>339730</v>
      </c>
      <c r="G706" s="20">
        <f>G708+G707</f>
        <v>0</v>
      </c>
      <c r="H706" s="20">
        <f>H708+H707</f>
        <v>0</v>
      </c>
    </row>
    <row r="707" spans="1:8" ht="22.5">
      <c r="A707" s="4" t="s">
        <v>660</v>
      </c>
      <c r="B707" s="21" t="s">
        <v>447</v>
      </c>
      <c r="C707" s="22" t="s">
        <v>591</v>
      </c>
      <c r="D707" s="22" t="s">
        <v>284</v>
      </c>
      <c r="E707" s="22" t="s">
        <v>275</v>
      </c>
      <c r="F707" s="20">
        <v>156988</v>
      </c>
      <c r="G707" s="20">
        <v>0</v>
      </c>
      <c r="H707" s="20">
        <v>0</v>
      </c>
    </row>
    <row r="708" spans="1:8" ht="12.75">
      <c r="A708" s="4" t="s">
        <v>234</v>
      </c>
      <c r="B708" s="21" t="s">
        <v>447</v>
      </c>
      <c r="C708" s="22" t="s">
        <v>296</v>
      </c>
      <c r="D708" s="22" t="s">
        <v>284</v>
      </c>
      <c r="E708" s="22" t="s">
        <v>275</v>
      </c>
      <c r="F708" s="10">
        <v>182742</v>
      </c>
      <c r="G708" s="10">
        <v>0</v>
      </c>
      <c r="H708" s="10">
        <v>0</v>
      </c>
    </row>
    <row r="709" spans="1:8" ht="45">
      <c r="A709" s="57" t="s">
        <v>380</v>
      </c>
      <c r="B709" s="23" t="s">
        <v>415</v>
      </c>
      <c r="C709" s="22"/>
      <c r="D709" s="22"/>
      <c r="E709" s="22"/>
      <c r="F709" s="10">
        <f>F711+F710</f>
        <v>719970</v>
      </c>
      <c r="G709" s="10">
        <f>G711+G710</f>
        <v>4060000</v>
      </c>
      <c r="H709" s="10">
        <f>H711+H710</f>
        <v>4060000</v>
      </c>
    </row>
    <row r="710" spans="1:8" ht="22.5">
      <c r="A710" s="4" t="s">
        <v>660</v>
      </c>
      <c r="B710" s="23" t="s">
        <v>415</v>
      </c>
      <c r="C710" s="22" t="s">
        <v>591</v>
      </c>
      <c r="D710" s="22" t="s">
        <v>284</v>
      </c>
      <c r="E710" s="22" t="s">
        <v>275</v>
      </c>
      <c r="F710" s="10">
        <v>718300.82</v>
      </c>
      <c r="G710" s="10">
        <v>0</v>
      </c>
      <c r="H710" s="10">
        <v>0</v>
      </c>
    </row>
    <row r="711" spans="1:8" ht="12.75">
      <c r="A711" s="4" t="s">
        <v>234</v>
      </c>
      <c r="B711" s="23" t="s">
        <v>415</v>
      </c>
      <c r="C711" s="22" t="s">
        <v>296</v>
      </c>
      <c r="D711" s="22" t="s">
        <v>284</v>
      </c>
      <c r="E711" s="22" t="s">
        <v>275</v>
      </c>
      <c r="F711" s="9">
        <v>1669.18</v>
      </c>
      <c r="G711" s="9">
        <v>4060000</v>
      </c>
      <c r="H711" s="9">
        <v>4060000</v>
      </c>
    </row>
    <row r="712" spans="1:10" ht="12.75">
      <c r="A712" s="38" t="s">
        <v>162</v>
      </c>
      <c r="B712" s="21" t="s">
        <v>197</v>
      </c>
      <c r="C712" s="22"/>
      <c r="D712" s="22"/>
      <c r="E712" s="22"/>
      <c r="F712" s="20">
        <f>F713+F718+F720+F722+F724+F726+F728+F730+F732+F734++F737+F739+F742+F780+F783+F785+F788+F790+F793+F795+F797+F799+F803+F807+F809+F813+F805+F818</f>
        <v>452046238.62</v>
      </c>
      <c r="G712" s="20">
        <f>G713+G718+G720+G722+G724+G726+G728+G730+G732+G734++G737+G739+G742+G780+G783+G785+G788+G790+G793+G795+G797+G799+G803+G807+G809+G813+G805+G818</f>
        <v>293421119.72</v>
      </c>
      <c r="H712" s="20">
        <f>H713+H718+H720+H722+H724+H726+H728+H730+H732+H734++H737+H739+H742+H780+H783+H785+H788+H790+H793+H795+H797+H799+H803+H807+H809+H813+H805+H818</f>
        <v>291551219.72</v>
      </c>
      <c r="I712" s="76"/>
      <c r="J712" s="76"/>
    </row>
    <row r="713" spans="1:8" ht="12.75">
      <c r="A713" s="8" t="s">
        <v>301</v>
      </c>
      <c r="B713" s="22" t="s">
        <v>2</v>
      </c>
      <c r="C713" s="22"/>
      <c r="D713" s="22"/>
      <c r="E713" s="22"/>
      <c r="F713" s="10">
        <f>F714+F715+F717+F716</f>
        <v>2328900</v>
      </c>
      <c r="G713" s="10">
        <f>G714+G715+G717+G716</f>
        <v>2328900</v>
      </c>
      <c r="H713" s="10">
        <f>H714+H715+H717+H716</f>
        <v>2328900</v>
      </c>
    </row>
    <row r="714" spans="1:8" ht="12.75">
      <c r="A714" s="54" t="s">
        <v>223</v>
      </c>
      <c r="B714" s="23" t="s">
        <v>2</v>
      </c>
      <c r="C714" s="22" t="s">
        <v>293</v>
      </c>
      <c r="D714" s="22" t="s">
        <v>275</v>
      </c>
      <c r="E714" s="22" t="s">
        <v>279</v>
      </c>
      <c r="F714" s="9">
        <v>1371379.2</v>
      </c>
      <c r="G714" s="9">
        <v>1018139.59</v>
      </c>
      <c r="H714" s="9">
        <v>1018139.59</v>
      </c>
    </row>
    <row r="715" spans="1:8" ht="22.5">
      <c r="A715" s="54" t="s">
        <v>224</v>
      </c>
      <c r="B715" s="23" t="s">
        <v>2</v>
      </c>
      <c r="C715" s="22" t="s">
        <v>222</v>
      </c>
      <c r="D715" s="22" t="s">
        <v>275</v>
      </c>
      <c r="E715" s="22" t="s">
        <v>279</v>
      </c>
      <c r="F715" s="9">
        <v>380522.42</v>
      </c>
      <c r="G715" s="9">
        <v>233263.63</v>
      </c>
      <c r="H715" s="9">
        <v>233263.63</v>
      </c>
    </row>
    <row r="716" spans="1:8" ht="12.75">
      <c r="A716" s="4" t="s">
        <v>315</v>
      </c>
      <c r="B716" s="23" t="s">
        <v>2</v>
      </c>
      <c r="C716" s="22" t="s">
        <v>314</v>
      </c>
      <c r="D716" s="22" t="s">
        <v>275</v>
      </c>
      <c r="E716" s="22" t="s">
        <v>279</v>
      </c>
      <c r="F716" s="9">
        <v>4500</v>
      </c>
      <c r="G716" s="9">
        <v>4500</v>
      </c>
      <c r="H716" s="9">
        <v>4500</v>
      </c>
    </row>
    <row r="717" spans="1:8" ht="12.75">
      <c r="A717" s="8" t="s">
        <v>234</v>
      </c>
      <c r="B717" s="23" t="s">
        <v>2</v>
      </c>
      <c r="C717" s="22" t="s">
        <v>296</v>
      </c>
      <c r="D717" s="22" t="s">
        <v>275</v>
      </c>
      <c r="E717" s="22" t="s">
        <v>279</v>
      </c>
      <c r="F717" s="9">
        <v>572498.38</v>
      </c>
      <c r="G717" s="9">
        <v>1072996.78</v>
      </c>
      <c r="H717" s="9">
        <v>1072996.78</v>
      </c>
    </row>
    <row r="718" spans="1:8" ht="12.75">
      <c r="A718" s="4" t="s">
        <v>288</v>
      </c>
      <c r="B718" s="23" t="s">
        <v>33</v>
      </c>
      <c r="C718" s="22"/>
      <c r="D718" s="22"/>
      <c r="E718" s="22"/>
      <c r="F718" s="20">
        <f>F719</f>
        <v>500000</v>
      </c>
      <c r="G718" s="20">
        <f>G719</f>
        <v>500000</v>
      </c>
      <c r="H718" s="20">
        <f>H719</f>
        <v>500000</v>
      </c>
    </row>
    <row r="719" spans="1:8" ht="12.75">
      <c r="A719" s="4" t="s">
        <v>234</v>
      </c>
      <c r="B719" s="23" t="s">
        <v>33</v>
      </c>
      <c r="C719" s="22" t="s">
        <v>296</v>
      </c>
      <c r="D719" s="22" t="s">
        <v>279</v>
      </c>
      <c r="E719" s="22" t="s">
        <v>282</v>
      </c>
      <c r="F719" s="62">
        <v>500000</v>
      </c>
      <c r="G719" s="62">
        <v>500000</v>
      </c>
      <c r="H719" s="62">
        <v>500000</v>
      </c>
    </row>
    <row r="720" spans="1:8" s="1" customFormat="1" ht="12.75">
      <c r="A720" s="33" t="s">
        <v>486</v>
      </c>
      <c r="B720" s="23" t="s">
        <v>7</v>
      </c>
      <c r="C720" s="22"/>
      <c r="D720" s="22"/>
      <c r="E720" s="22"/>
      <c r="F720" s="9">
        <f>F721</f>
        <v>133828463.31</v>
      </c>
      <c r="G720" s="9">
        <f>G721</f>
        <v>0</v>
      </c>
      <c r="H720" s="9">
        <f>H721</f>
        <v>0</v>
      </c>
    </row>
    <row r="721" spans="1:8" ht="12.75">
      <c r="A721" s="4" t="s">
        <v>210</v>
      </c>
      <c r="B721" s="23" t="s">
        <v>7</v>
      </c>
      <c r="C721" s="22" t="s">
        <v>209</v>
      </c>
      <c r="D721" s="22" t="s">
        <v>275</v>
      </c>
      <c r="E721" s="22" t="s">
        <v>287</v>
      </c>
      <c r="F721" s="10">
        <v>133828463.31</v>
      </c>
      <c r="G721" s="10">
        <v>0</v>
      </c>
      <c r="H721" s="10">
        <v>0</v>
      </c>
    </row>
    <row r="722" spans="1:8" ht="22.5">
      <c r="A722" s="4" t="s">
        <v>404</v>
      </c>
      <c r="B722" s="23" t="s">
        <v>557</v>
      </c>
      <c r="C722" s="22"/>
      <c r="D722" s="22"/>
      <c r="E722" s="22"/>
      <c r="F722" s="10">
        <f>F723</f>
        <v>64819900</v>
      </c>
      <c r="G722" s="10">
        <f>G723</f>
        <v>51856000</v>
      </c>
      <c r="H722" s="10">
        <f>H723</f>
        <v>51856000</v>
      </c>
    </row>
    <row r="723" spans="1:8" ht="12.75">
      <c r="A723" s="4" t="s">
        <v>123</v>
      </c>
      <c r="B723" s="23" t="s">
        <v>557</v>
      </c>
      <c r="C723" s="22" t="s">
        <v>312</v>
      </c>
      <c r="D723" s="22" t="s">
        <v>124</v>
      </c>
      <c r="E723" s="22" t="s">
        <v>275</v>
      </c>
      <c r="F723" s="9">
        <v>64819900</v>
      </c>
      <c r="G723" s="9">
        <v>51856000</v>
      </c>
      <c r="H723" s="9">
        <v>51856000</v>
      </c>
    </row>
    <row r="724" spans="1:8" ht="45">
      <c r="A724" s="57" t="s">
        <v>489</v>
      </c>
      <c r="B724" s="23" t="s">
        <v>20</v>
      </c>
      <c r="C724" s="22"/>
      <c r="D724" s="22"/>
      <c r="E724" s="22"/>
      <c r="F724" s="10">
        <f>F725</f>
        <v>25660531.44</v>
      </c>
      <c r="G724" s="10">
        <f>G725</f>
        <v>10000000</v>
      </c>
      <c r="H724" s="10">
        <f>H725</f>
        <v>10000000</v>
      </c>
    </row>
    <row r="725" spans="1:8" ht="12.75">
      <c r="A725" s="4" t="s">
        <v>156</v>
      </c>
      <c r="B725" s="23" t="s">
        <v>20</v>
      </c>
      <c r="C725" s="22" t="s">
        <v>149</v>
      </c>
      <c r="D725" s="22" t="s">
        <v>280</v>
      </c>
      <c r="E725" s="22" t="s">
        <v>276</v>
      </c>
      <c r="F725" s="62">
        <v>25660531.44</v>
      </c>
      <c r="G725" s="62">
        <v>10000000</v>
      </c>
      <c r="H725" s="62">
        <v>10000000</v>
      </c>
    </row>
    <row r="726" spans="1:8" ht="56.25">
      <c r="A726" s="85" t="s">
        <v>662</v>
      </c>
      <c r="B726" s="23" t="s">
        <v>661</v>
      </c>
      <c r="C726" s="22"/>
      <c r="D726" s="22"/>
      <c r="E726" s="22"/>
      <c r="F726" s="62">
        <f>F727</f>
        <v>367581.5</v>
      </c>
      <c r="G726" s="62">
        <f>G727</f>
        <v>0</v>
      </c>
      <c r="H726" s="62">
        <f>H727</f>
        <v>0</v>
      </c>
    </row>
    <row r="727" spans="1:8" ht="12.75">
      <c r="A727" s="4" t="s">
        <v>156</v>
      </c>
      <c r="B727" s="23" t="s">
        <v>661</v>
      </c>
      <c r="C727" s="22" t="s">
        <v>149</v>
      </c>
      <c r="D727" s="22" t="s">
        <v>280</v>
      </c>
      <c r="E727" s="22" t="s">
        <v>275</v>
      </c>
      <c r="F727" s="62">
        <v>367581.5</v>
      </c>
      <c r="G727" s="62">
        <v>0</v>
      </c>
      <c r="H727" s="62">
        <v>0</v>
      </c>
    </row>
    <row r="728" spans="1:8" ht="22.5">
      <c r="A728" s="4" t="s">
        <v>153</v>
      </c>
      <c r="B728" s="23" t="s">
        <v>21</v>
      </c>
      <c r="C728" s="22"/>
      <c r="D728" s="23"/>
      <c r="E728" s="23"/>
      <c r="F728" s="10">
        <f>F729</f>
        <v>9061623</v>
      </c>
      <c r="G728" s="10">
        <f>G729</f>
        <v>6000000</v>
      </c>
      <c r="H728" s="10">
        <f>H729</f>
        <v>6000000</v>
      </c>
    </row>
    <row r="729" spans="1:8" ht="12.75">
      <c r="A729" s="4" t="s">
        <v>156</v>
      </c>
      <c r="B729" s="23" t="s">
        <v>21</v>
      </c>
      <c r="C729" s="22" t="s">
        <v>149</v>
      </c>
      <c r="D729" s="23" t="s">
        <v>280</v>
      </c>
      <c r="E729" s="23" t="s">
        <v>278</v>
      </c>
      <c r="F729" s="62">
        <v>9061623</v>
      </c>
      <c r="G729" s="62">
        <v>6000000</v>
      </c>
      <c r="H729" s="62">
        <v>6000000</v>
      </c>
    </row>
    <row r="730" spans="1:8" ht="22.5">
      <c r="A730" s="4" t="s">
        <v>154</v>
      </c>
      <c r="B730" s="23" t="s">
        <v>22</v>
      </c>
      <c r="C730" s="22"/>
      <c r="D730" s="23"/>
      <c r="E730" s="23"/>
      <c r="F730" s="10">
        <f>F731</f>
        <v>2918983.47</v>
      </c>
      <c r="G730" s="10">
        <f>G731</f>
        <v>1000000</v>
      </c>
      <c r="H730" s="10">
        <f>H731</f>
        <v>1000000</v>
      </c>
    </row>
    <row r="731" spans="1:8" ht="12.75">
      <c r="A731" s="4" t="s">
        <v>156</v>
      </c>
      <c r="B731" s="23" t="s">
        <v>22</v>
      </c>
      <c r="C731" s="22" t="s">
        <v>149</v>
      </c>
      <c r="D731" s="23" t="s">
        <v>280</v>
      </c>
      <c r="E731" s="23" t="s">
        <v>278</v>
      </c>
      <c r="F731" s="62">
        <v>2918983.47</v>
      </c>
      <c r="G731" s="62">
        <v>1000000</v>
      </c>
      <c r="H731" s="62">
        <v>1000000</v>
      </c>
    </row>
    <row r="732" spans="1:8" ht="22.5">
      <c r="A732" s="33" t="s">
        <v>150</v>
      </c>
      <c r="B732" s="23" t="s">
        <v>10</v>
      </c>
      <c r="C732" s="22"/>
      <c r="D732" s="22"/>
      <c r="E732" s="22"/>
      <c r="F732" s="10">
        <f>F733</f>
        <v>30000</v>
      </c>
      <c r="G732" s="10">
        <f>G733</f>
        <v>30000</v>
      </c>
      <c r="H732" s="10">
        <f>H733</f>
        <v>30000</v>
      </c>
    </row>
    <row r="733" spans="1:8" ht="12.75">
      <c r="A733" s="4" t="s">
        <v>156</v>
      </c>
      <c r="B733" s="23" t="s">
        <v>10</v>
      </c>
      <c r="C733" s="22" t="s">
        <v>149</v>
      </c>
      <c r="D733" s="22" t="s">
        <v>275</v>
      </c>
      <c r="E733" s="22" t="s">
        <v>290</v>
      </c>
      <c r="F733" s="10">
        <v>30000</v>
      </c>
      <c r="G733" s="10">
        <v>30000</v>
      </c>
      <c r="H733" s="10">
        <v>30000</v>
      </c>
    </row>
    <row r="734" spans="1:8" ht="22.5">
      <c r="A734" s="28" t="s">
        <v>383</v>
      </c>
      <c r="B734" s="23" t="s">
        <v>3</v>
      </c>
      <c r="C734" s="23"/>
      <c r="D734" s="22"/>
      <c r="E734" s="22"/>
      <c r="F734" s="10">
        <f>F735+F736</f>
        <v>129900</v>
      </c>
      <c r="G734" s="10">
        <f>G735+G736</f>
        <v>129900</v>
      </c>
      <c r="H734" s="10">
        <f>H735+H736</f>
        <v>129900</v>
      </c>
    </row>
    <row r="735" spans="1:8" ht="12.75">
      <c r="A735" s="4" t="s">
        <v>315</v>
      </c>
      <c r="B735" s="23" t="s">
        <v>3</v>
      </c>
      <c r="C735" s="23" t="s">
        <v>314</v>
      </c>
      <c r="D735" s="22" t="s">
        <v>275</v>
      </c>
      <c r="E735" s="22" t="s">
        <v>279</v>
      </c>
      <c r="F735" s="20">
        <v>40000</v>
      </c>
      <c r="G735" s="20">
        <v>40000</v>
      </c>
      <c r="H735" s="20">
        <v>40000</v>
      </c>
    </row>
    <row r="736" spans="1:8" ht="12.75">
      <c r="A736" s="8" t="s">
        <v>234</v>
      </c>
      <c r="B736" s="23" t="s">
        <v>3</v>
      </c>
      <c r="C736" s="23" t="s">
        <v>296</v>
      </c>
      <c r="D736" s="22" t="s">
        <v>275</v>
      </c>
      <c r="E736" s="22" t="s">
        <v>279</v>
      </c>
      <c r="F736" s="9">
        <v>89900</v>
      </c>
      <c r="G736" s="9">
        <v>89900</v>
      </c>
      <c r="H736" s="9">
        <v>89900</v>
      </c>
    </row>
    <row r="737" spans="1:8" ht="12.75">
      <c r="A737" s="77" t="s">
        <v>664</v>
      </c>
      <c r="B737" s="86" t="s">
        <v>663</v>
      </c>
      <c r="C737" s="23"/>
      <c r="D737" s="22"/>
      <c r="E737" s="22"/>
      <c r="F737" s="9">
        <f>F738</f>
        <v>864189.68</v>
      </c>
      <c r="G737" s="9">
        <f>G738</f>
        <v>0</v>
      </c>
      <c r="H737" s="9">
        <f>H738</f>
        <v>0</v>
      </c>
    </row>
    <row r="738" spans="1:8" ht="12.75">
      <c r="A738" s="8" t="s">
        <v>234</v>
      </c>
      <c r="B738" s="86" t="s">
        <v>663</v>
      </c>
      <c r="C738" s="23" t="s">
        <v>296</v>
      </c>
      <c r="D738" s="22" t="s">
        <v>280</v>
      </c>
      <c r="E738" s="22" t="s">
        <v>276</v>
      </c>
      <c r="F738" s="9">
        <v>864189.68</v>
      </c>
      <c r="G738" s="9">
        <v>0</v>
      </c>
      <c r="H738" s="9">
        <v>0</v>
      </c>
    </row>
    <row r="739" spans="1:8" ht="12.75">
      <c r="A739" s="4" t="s">
        <v>277</v>
      </c>
      <c r="B739" s="23" t="s">
        <v>1</v>
      </c>
      <c r="C739" s="23"/>
      <c r="D739" s="22"/>
      <c r="E739" s="22"/>
      <c r="F739" s="10">
        <f>F740+F741</f>
        <v>3651738.0199999996</v>
      </c>
      <c r="G739" s="10">
        <f>G740+G741</f>
        <v>3651738.0199999996</v>
      </c>
      <c r="H739" s="10">
        <f>H740+H741</f>
        <v>3651738.0199999996</v>
      </c>
    </row>
    <row r="740" spans="1:8" ht="12.75">
      <c r="A740" s="54" t="s">
        <v>223</v>
      </c>
      <c r="B740" s="23" t="s">
        <v>1</v>
      </c>
      <c r="C740" s="22" t="s">
        <v>293</v>
      </c>
      <c r="D740" s="22" t="s">
        <v>275</v>
      </c>
      <c r="E740" s="22" t="s">
        <v>276</v>
      </c>
      <c r="F740" s="10">
        <v>2804714.3</v>
      </c>
      <c r="G740" s="10">
        <v>2804714.3</v>
      </c>
      <c r="H740" s="10">
        <v>2804714.3</v>
      </c>
    </row>
    <row r="741" spans="1:8" ht="22.5">
      <c r="A741" s="54" t="s">
        <v>224</v>
      </c>
      <c r="B741" s="23" t="s">
        <v>1</v>
      </c>
      <c r="C741" s="22" t="s">
        <v>222</v>
      </c>
      <c r="D741" s="22" t="s">
        <v>275</v>
      </c>
      <c r="E741" s="22" t="s">
        <v>276</v>
      </c>
      <c r="F741" s="10">
        <v>847023.72</v>
      </c>
      <c r="G741" s="10">
        <v>847023.72</v>
      </c>
      <c r="H741" s="10">
        <v>847023.72</v>
      </c>
    </row>
    <row r="742" spans="1:8" ht="12.75">
      <c r="A742" s="6" t="s">
        <v>238</v>
      </c>
      <c r="B742" s="23" t="s">
        <v>4</v>
      </c>
      <c r="C742" s="23"/>
      <c r="D742" s="22"/>
      <c r="E742" s="22"/>
      <c r="F742" s="9">
        <f>SUM(F743:F779)</f>
        <v>167441329.87999994</v>
      </c>
      <c r="G742" s="9">
        <f>G743+G744+G745+G746+G747+G748+G749+G750+G752+G753+G754+G755+G756+G757+G759+G761+G762+G763+G764+G765+G766+G767+G773+G774+G775+G776+G777+G778+G779+G760+G751+G758</f>
        <v>163619426.53</v>
      </c>
      <c r="H742" s="9">
        <f>H743+H744+H745+H746+H747+H748+H749+H750+H752+H753+H754+H755+H756+H757+H759+H761+H762+H763+H764+H765+H766+H767+H773+H774+H775+H776+H777+H778+H779+H760+H751+H758</f>
        <v>163294426.53</v>
      </c>
    </row>
    <row r="743" spans="1:8" ht="12.75">
      <c r="A743" s="25" t="s">
        <v>223</v>
      </c>
      <c r="B743" s="23" t="s">
        <v>4</v>
      </c>
      <c r="C743" s="23" t="s">
        <v>293</v>
      </c>
      <c r="D743" s="23" t="s">
        <v>275</v>
      </c>
      <c r="E743" s="23" t="s">
        <v>278</v>
      </c>
      <c r="F743" s="97">
        <v>3235093.45</v>
      </c>
      <c r="G743" s="10">
        <f>388912.62+919596.64+1926584.19</f>
        <v>3235093.45</v>
      </c>
      <c r="H743" s="10">
        <f>388912.62+919596.64+1926584.19</f>
        <v>3235093.45</v>
      </c>
    </row>
    <row r="744" spans="1:8" ht="22.5">
      <c r="A744" s="3" t="s">
        <v>294</v>
      </c>
      <c r="B744" s="23" t="s">
        <v>4</v>
      </c>
      <c r="C744" s="23" t="s">
        <v>295</v>
      </c>
      <c r="D744" s="23" t="s">
        <v>275</v>
      </c>
      <c r="E744" s="23" t="s">
        <v>278</v>
      </c>
      <c r="F744" s="97">
        <v>7500</v>
      </c>
      <c r="G744" s="10">
        <v>7500</v>
      </c>
      <c r="H744" s="10">
        <v>7500</v>
      </c>
    </row>
    <row r="745" spans="1:8" ht="33.75">
      <c r="A745" s="3" t="s">
        <v>228</v>
      </c>
      <c r="B745" s="23" t="s">
        <v>4</v>
      </c>
      <c r="C745" s="23" t="s">
        <v>229</v>
      </c>
      <c r="D745" s="23" t="s">
        <v>275</v>
      </c>
      <c r="E745" s="23" t="s">
        <v>278</v>
      </c>
      <c r="F745" s="97">
        <v>42000</v>
      </c>
      <c r="G745" s="10">
        <v>42000</v>
      </c>
      <c r="H745" s="10">
        <f>42000</f>
        <v>42000</v>
      </c>
    </row>
    <row r="746" spans="1:8" ht="22.5">
      <c r="A746" s="25" t="s">
        <v>224</v>
      </c>
      <c r="B746" s="23" t="s">
        <v>4</v>
      </c>
      <c r="C746" s="23" t="s">
        <v>222</v>
      </c>
      <c r="D746" s="23" t="s">
        <v>275</v>
      </c>
      <c r="E746" s="23" t="s">
        <v>278</v>
      </c>
      <c r="F746" s="97">
        <v>976998.23</v>
      </c>
      <c r="G746" s="10">
        <f>117451.61+277718.19+581828.43</f>
        <v>976998.23</v>
      </c>
      <c r="H746" s="10">
        <f>117451.61+277718.19+581828.43</f>
        <v>976998.23</v>
      </c>
    </row>
    <row r="747" spans="1:8" ht="12.75">
      <c r="A747" s="4" t="s">
        <v>315</v>
      </c>
      <c r="B747" s="23" t="s">
        <v>4</v>
      </c>
      <c r="C747" s="23" t="s">
        <v>314</v>
      </c>
      <c r="D747" s="23" t="s">
        <v>275</v>
      </c>
      <c r="E747" s="23" t="s">
        <v>278</v>
      </c>
      <c r="F747" s="97">
        <v>322000</v>
      </c>
      <c r="G747" s="10">
        <f>106000+1000+35000+100000+80000</f>
        <v>322000</v>
      </c>
      <c r="H747" s="10">
        <f>106000+1000+35000+100000+80000</f>
        <v>322000</v>
      </c>
    </row>
    <row r="748" spans="1:8" ht="12.75">
      <c r="A748" s="4" t="s">
        <v>234</v>
      </c>
      <c r="B748" s="23" t="s">
        <v>4</v>
      </c>
      <c r="C748" s="23" t="s">
        <v>296</v>
      </c>
      <c r="D748" s="23" t="s">
        <v>275</v>
      </c>
      <c r="E748" s="23" t="s">
        <v>278</v>
      </c>
      <c r="F748" s="97">
        <v>1021000</v>
      </c>
      <c r="G748" s="10">
        <f>4000+250000+280000+7000+300000+120000+60000</f>
        <v>1021000</v>
      </c>
      <c r="H748" s="10">
        <f>4000+250000+280000+7000+300000+120000+60000</f>
        <v>1021000</v>
      </c>
    </row>
    <row r="749" spans="1:8" ht="12.75">
      <c r="A749" s="4" t="s">
        <v>263</v>
      </c>
      <c r="B749" s="23" t="s">
        <v>4</v>
      </c>
      <c r="C749" s="23" t="s">
        <v>299</v>
      </c>
      <c r="D749" s="23" t="s">
        <v>275</v>
      </c>
      <c r="E749" s="23" t="s">
        <v>278</v>
      </c>
      <c r="F749" s="97">
        <v>42000</v>
      </c>
      <c r="G749" s="10">
        <v>42000</v>
      </c>
      <c r="H749" s="10">
        <v>42000</v>
      </c>
    </row>
    <row r="750" spans="1:8" ht="12.75">
      <c r="A750" s="54" t="s">
        <v>223</v>
      </c>
      <c r="B750" s="23" t="s">
        <v>4</v>
      </c>
      <c r="C750" s="22" t="s">
        <v>293</v>
      </c>
      <c r="D750" s="22" t="s">
        <v>275</v>
      </c>
      <c r="E750" s="22" t="s">
        <v>279</v>
      </c>
      <c r="F750" s="97">
        <v>65496305.99</v>
      </c>
      <c r="G750" s="9">
        <f>7870030.46+45846426.93+11068762.31+574716.87+136369.42</f>
        <v>65496305.99</v>
      </c>
      <c r="H750" s="9">
        <f>7870030.46+45846426.93+11068762.31+574716.87+136369.42</f>
        <v>65496305.99</v>
      </c>
    </row>
    <row r="751" spans="1:8" ht="22.5">
      <c r="A751" s="3" t="s">
        <v>294</v>
      </c>
      <c r="B751" s="23" t="s">
        <v>4</v>
      </c>
      <c r="C751" s="22" t="s">
        <v>295</v>
      </c>
      <c r="D751" s="22" t="s">
        <v>275</v>
      </c>
      <c r="E751" s="22" t="s">
        <v>279</v>
      </c>
      <c r="F751" s="97">
        <v>35760</v>
      </c>
      <c r="G751" s="9">
        <v>0</v>
      </c>
      <c r="H751" s="9">
        <v>0</v>
      </c>
    </row>
    <row r="752" spans="1:8" ht="22.5">
      <c r="A752" s="54" t="s">
        <v>224</v>
      </c>
      <c r="B752" s="23" t="s">
        <v>4</v>
      </c>
      <c r="C752" s="22" t="s">
        <v>222</v>
      </c>
      <c r="D752" s="22" t="s">
        <v>275</v>
      </c>
      <c r="E752" s="22" t="s">
        <v>279</v>
      </c>
      <c r="F752" s="97">
        <v>19779884.4</v>
      </c>
      <c r="G752" s="9">
        <f>2376749.2+13845620.93+3342766.22+173564.49+41183.56</f>
        <v>19779884.399999995</v>
      </c>
      <c r="H752" s="9">
        <f>2376749.2+13845620.93+3342766.22+173564.49+41183.56</f>
        <v>19779884.399999995</v>
      </c>
    </row>
    <row r="753" spans="1:8" ht="12.75">
      <c r="A753" s="4" t="s">
        <v>315</v>
      </c>
      <c r="B753" s="23" t="s">
        <v>4</v>
      </c>
      <c r="C753" s="22" t="s">
        <v>314</v>
      </c>
      <c r="D753" s="22" t="s">
        <v>275</v>
      </c>
      <c r="E753" s="22" t="s">
        <v>279</v>
      </c>
      <c r="F753" s="97">
        <v>2451000</v>
      </c>
      <c r="G753" s="61">
        <v>2451000</v>
      </c>
      <c r="H753" s="61">
        <v>2451000</v>
      </c>
    </row>
    <row r="754" spans="1:8" ht="12.75">
      <c r="A754" s="4" t="s">
        <v>234</v>
      </c>
      <c r="B754" s="23" t="s">
        <v>4</v>
      </c>
      <c r="C754" s="23" t="s">
        <v>296</v>
      </c>
      <c r="D754" s="22" t="s">
        <v>275</v>
      </c>
      <c r="E754" s="22" t="s">
        <v>279</v>
      </c>
      <c r="F754" s="97">
        <v>14815735.39</v>
      </c>
      <c r="G754" s="61">
        <f>15650000-1270000-1000000+7000</f>
        <v>13387000</v>
      </c>
      <c r="H754" s="61">
        <f>15650000-1595000-1000000+7000</f>
        <v>13062000</v>
      </c>
    </row>
    <row r="755" spans="1:8" ht="12.75">
      <c r="A755" s="5" t="s">
        <v>328</v>
      </c>
      <c r="B755" s="23" t="s">
        <v>4</v>
      </c>
      <c r="C755" s="23" t="s">
        <v>327</v>
      </c>
      <c r="D755" s="22" t="s">
        <v>275</v>
      </c>
      <c r="E755" s="22" t="s">
        <v>279</v>
      </c>
      <c r="F755" s="97">
        <v>2500000</v>
      </c>
      <c r="G755" s="9">
        <f>2500000+1600000-800000-500000</f>
        <v>2800000</v>
      </c>
      <c r="H755" s="9">
        <f>2500000+1600000-800000-500000</f>
        <v>2800000</v>
      </c>
    </row>
    <row r="756" spans="1:8" ht="12.75">
      <c r="A756" s="4" t="s">
        <v>300</v>
      </c>
      <c r="B756" s="23" t="s">
        <v>4</v>
      </c>
      <c r="C756" s="23" t="s">
        <v>297</v>
      </c>
      <c r="D756" s="22" t="s">
        <v>275</v>
      </c>
      <c r="E756" s="22" t="s">
        <v>279</v>
      </c>
      <c r="F756" s="97">
        <v>947957.87</v>
      </c>
      <c r="G756" s="9">
        <v>800000</v>
      </c>
      <c r="H756" s="9">
        <v>800000</v>
      </c>
    </row>
    <row r="757" spans="1:8" ht="12.75">
      <c r="A757" s="4" t="s">
        <v>348</v>
      </c>
      <c r="B757" s="23" t="s">
        <v>4</v>
      </c>
      <c r="C757" s="23" t="s">
        <v>299</v>
      </c>
      <c r="D757" s="22" t="s">
        <v>275</v>
      </c>
      <c r="E757" s="22" t="s">
        <v>279</v>
      </c>
      <c r="F757" s="97">
        <v>120000</v>
      </c>
      <c r="G757" s="9">
        <v>120000</v>
      </c>
      <c r="H757" s="9">
        <v>120000</v>
      </c>
    </row>
    <row r="758" spans="1:8" ht="12.75">
      <c r="A758" s="4" t="s">
        <v>630</v>
      </c>
      <c r="B758" s="23" t="s">
        <v>4</v>
      </c>
      <c r="C758" s="23" t="s">
        <v>629</v>
      </c>
      <c r="D758" s="22" t="s">
        <v>275</v>
      </c>
      <c r="E758" s="22" t="s">
        <v>279</v>
      </c>
      <c r="F758" s="97">
        <v>10000</v>
      </c>
      <c r="G758" s="9">
        <v>0</v>
      </c>
      <c r="H758" s="9">
        <v>0</v>
      </c>
    </row>
    <row r="759" spans="1:8" ht="12.75">
      <c r="A759" s="25" t="s">
        <v>223</v>
      </c>
      <c r="B759" s="23" t="s">
        <v>4</v>
      </c>
      <c r="C759" s="23" t="s">
        <v>293</v>
      </c>
      <c r="D759" s="23" t="s">
        <v>275</v>
      </c>
      <c r="E759" s="23" t="s">
        <v>281</v>
      </c>
      <c r="F759" s="97">
        <v>21828585</v>
      </c>
      <c r="G759" s="10">
        <f>18991407+2837178</f>
        <v>21828585</v>
      </c>
      <c r="H759" s="10">
        <f>18991407+2837178</f>
        <v>21828585</v>
      </c>
    </row>
    <row r="760" spans="1:8" ht="22.5">
      <c r="A760" s="8" t="s">
        <v>294</v>
      </c>
      <c r="B760" s="23" t="s">
        <v>4</v>
      </c>
      <c r="C760" s="23" t="s">
        <v>295</v>
      </c>
      <c r="D760" s="23" t="s">
        <v>275</v>
      </c>
      <c r="E760" s="23" t="s">
        <v>281</v>
      </c>
      <c r="F760" s="97">
        <v>20500</v>
      </c>
      <c r="G760" s="10">
        <v>20500</v>
      </c>
      <c r="H760" s="10">
        <v>20500</v>
      </c>
    </row>
    <row r="761" spans="1:8" ht="22.5">
      <c r="A761" s="25" t="s">
        <v>224</v>
      </c>
      <c r="B761" s="23" t="s">
        <v>4</v>
      </c>
      <c r="C761" s="23" t="s">
        <v>222</v>
      </c>
      <c r="D761" s="23" t="s">
        <v>275</v>
      </c>
      <c r="E761" s="23" t="s">
        <v>281</v>
      </c>
      <c r="F761" s="97">
        <v>6592232</v>
      </c>
      <c r="G761" s="10">
        <f>5735405+856827</f>
        <v>6592232</v>
      </c>
      <c r="H761" s="10">
        <f>5735405+856827</f>
        <v>6592232</v>
      </c>
    </row>
    <row r="762" spans="1:8" ht="12.75">
      <c r="A762" s="4" t="s">
        <v>315</v>
      </c>
      <c r="B762" s="23" t="s">
        <v>4</v>
      </c>
      <c r="C762" s="23" t="s">
        <v>314</v>
      </c>
      <c r="D762" s="23" t="s">
        <v>275</v>
      </c>
      <c r="E762" s="23" t="s">
        <v>281</v>
      </c>
      <c r="F762" s="97">
        <v>3190600</v>
      </c>
      <c r="G762" s="10">
        <f>3120000+67000</f>
        <v>3187000</v>
      </c>
      <c r="H762" s="10">
        <f>3120000+67000</f>
        <v>3187000</v>
      </c>
    </row>
    <row r="763" spans="1:8" ht="12.75">
      <c r="A763" s="4" t="s">
        <v>234</v>
      </c>
      <c r="B763" s="23" t="s">
        <v>4</v>
      </c>
      <c r="C763" s="23" t="s">
        <v>296</v>
      </c>
      <c r="D763" s="23" t="s">
        <v>275</v>
      </c>
      <c r="E763" s="23" t="s">
        <v>281</v>
      </c>
      <c r="F763" s="97">
        <v>678360</v>
      </c>
      <c r="G763" s="10">
        <f>526460+155500</f>
        <v>681960</v>
      </c>
      <c r="H763" s="10">
        <f>526460+155500</f>
        <v>681960</v>
      </c>
    </row>
    <row r="764" spans="1:8" ht="12.75">
      <c r="A764" s="4" t="s">
        <v>348</v>
      </c>
      <c r="B764" s="23" t="s">
        <v>4</v>
      </c>
      <c r="C764" s="23" t="s">
        <v>299</v>
      </c>
      <c r="D764" s="23" t="s">
        <v>275</v>
      </c>
      <c r="E764" s="23" t="s">
        <v>281</v>
      </c>
      <c r="F764" s="97">
        <v>3600</v>
      </c>
      <c r="G764" s="10">
        <f>2600+1000</f>
        <v>3600</v>
      </c>
      <c r="H764" s="10">
        <f>2600+1000</f>
        <v>3600</v>
      </c>
    </row>
    <row r="765" spans="1:8" ht="12.75">
      <c r="A765" s="4" t="s">
        <v>234</v>
      </c>
      <c r="B765" s="23" t="s">
        <v>4</v>
      </c>
      <c r="C765" s="23" t="s">
        <v>296</v>
      </c>
      <c r="D765" s="22" t="s">
        <v>275</v>
      </c>
      <c r="E765" s="22" t="s">
        <v>290</v>
      </c>
      <c r="F765" s="97">
        <v>1595831.13</v>
      </c>
      <c r="G765" s="10">
        <v>500000</v>
      </c>
      <c r="H765" s="10">
        <v>500000</v>
      </c>
    </row>
    <row r="766" spans="1:8" ht="22.5">
      <c r="A766" s="4" t="s">
        <v>428</v>
      </c>
      <c r="B766" s="23" t="s">
        <v>4</v>
      </c>
      <c r="C766" s="23" t="s">
        <v>427</v>
      </c>
      <c r="D766" s="22" t="s">
        <v>275</v>
      </c>
      <c r="E766" s="22" t="s">
        <v>290</v>
      </c>
      <c r="F766" s="97">
        <v>804362.39</v>
      </c>
      <c r="G766" s="10">
        <f>100000+650000</f>
        <v>750000</v>
      </c>
      <c r="H766" s="10">
        <f>100000+650000</f>
        <v>750000</v>
      </c>
    </row>
    <row r="767" spans="1:8" ht="12.75">
      <c r="A767" s="4" t="s">
        <v>348</v>
      </c>
      <c r="B767" s="23" t="s">
        <v>4</v>
      </c>
      <c r="C767" s="23" t="s">
        <v>299</v>
      </c>
      <c r="D767" s="22" t="s">
        <v>275</v>
      </c>
      <c r="E767" s="22" t="s">
        <v>290</v>
      </c>
      <c r="F767" s="97">
        <v>100000</v>
      </c>
      <c r="G767" s="10">
        <v>100000</v>
      </c>
      <c r="H767" s="10">
        <v>100000</v>
      </c>
    </row>
    <row r="768" spans="1:8" ht="12.75">
      <c r="A768" s="4" t="s">
        <v>630</v>
      </c>
      <c r="B768" s="23" t="s">
        <v>4</v>
      </c>
      <c r="C768" s="23" t="s">
        <v>629</v>
      </c>
      <c r="D768" s="22" t="s">
        <v>275</v>
      </c>
      <c r="E768" s="22" t="s">
        <v>290</v>
      </c>
      <c r="F768" s="97">
        <v>120058.23</v>
      </c>
      <c r="G768" s="10">
        <v>0</v>
      </c>
      <c r="H768" s="10">
        <v>0</v>
      </c>
    </row>
    <row r="769" spans="1:8" ht="12.75">
      <c r="A769" s="25" t="s">
        <v>223</v>
      </c>
      <c r="B769" s="23" t="s">
        <v>4</v>
      </c>
      <c r="C769" s="23" t="s">
        <v>293</v>
      </c>
      <c r="D769" s="22" t="s">
        <v>278</v>
      </c>
      <c r="E769" s="22" t="s">
        <v>279</v>
      </c>
      <c r="F769" s="97">
        <v>604596.17</v>
      </c>
      <c r="G769" s="10">
        <v>0</v>
      </c>
      <c r="H769" s="10">
        <v>0</v>
      </c>
    </row>
    <row r="770" spans="1:8" ht="22.5">
      <c r="A770" s="25" t="s">
        <v>224</v>
      </c>
      <c r="B770" s="23" t="s">
        <v>4</v>
      </c>
      <c r="C770" s="23" t="s">
        <v>222</v>
      </c>
      <c r="D770" s="22" t="s">
        <v>278</v>
      </c>
      <c r="E770" s="22" t="s">
        <v>279</v>
      </c>
      <c r="F770" s="97">
        <v>139469.72</v>
      </c>
      <c r="G770" s="10">
        <v>0</v>
      </c>
      <c r="H770" s="10">
        <v>0</v>
      </c>
    </row>
    <row r="771" spans="1:8" ht="12.75">
      <c r="A771" s="25" t="s">
        <v>223</v>
      </c>
      <c r="B771" s="23" t="s">
        <v>4</v>
      </c>
      <c r="C771" s="23" t="s">
        <v>293</v>
      </c>
      <c r="D771" s="23" t="s">
        <v>279</v>
      </c>
      <c r="E771" s="23" t="s">
        <v>275</v>
      </c>
      <c r="F771" s="97">
        <v>43386.08</v>
      </c>
      <c r="G771" s="10">
        <v>0</v>
      </c>
      <c r="H771" s="10">
        <v>0</v>
      </c>
    </row>
    <row r="772" spans="1:8" ht="22.5">
      <c r="A772" s="25" t="s">
        <v>224</v>
      </c>
      <c r="B772" s="23" t="s">
        <v>4</v>
      </c>
      <c r="C772" s="23" t="s">
        <v>222</v>
      </c>
      <c r="D772" s="23" t="s">
        <v>279</v>
      </c>
      <c r="E772" s="23" t="s">
        <v>275</v>
      </c>
      <c r="F772" s="97">
        <v>8052.64</v>
      </c>
      <c r="G772" s="10">
        <v>0</v>
      </c>
      <c r="H772" s="10">
        <v>0</v>
      </c>
    </row>
    <row r="773" spans="1:8" ht="12.75">
      <c r="A773" s="25" t="s">
        <v>223</v>
      </c>
      <c r="B773" s="23" t="s">
        <v>4</v>
      </c>
      <c r="C773" s="23" t="s">
        <v>293</v>
      </c>
      <c r="D773" s="23" t="s">
        <v>279</v>
      </c>
      <c r="E773" s="23" t="s">
        <v>282</v>
      </c>
      <c r="F773" s="97">
        <v>13959114.8</v>
      </c>
      <c r="G773" s="10">
        <f>4529816.54+8763594.84+665703.42</f>
        <v>13959114.799999999</v>
      </c>
      <c r="H773" s="10">
        <f>4529816.54+8763594.84+665703.42</f>
        <v>13959114.799999999</v>
      </c>
    </row>
    <row r="774" spans="1:8" ht="22.5">
      <c r="A774" s="25" t="s">
        <v>224</v>
      </c>
      <c r="B774" s="23" t="s">
        <v>4</v>
      </c>
      <c r="C774" s="23" t="s">
        <v>222</v>
      </c>
      <c r="D774" s="23" t="s">
        <v>279</v>
      </c>
      <c r="E774" s="23" t="s">
        <v>282</v>
      </c>
      <c r="F774" s="97">
        <v>4215652.66</v>
      </c>
      <c r="G774" s="10">
        <f>1368004.59+2646605.64+201042.43</f>
        <v>4215652.66</v>
      </c>
      <c r="H774" s="10">
        <f>1368004.59+2646605.64+201042.43</f>
        <v>4215652.66</v>
      </c>
    </row>
    <row r="775" spans="1:8" ht="12.75">
      <c r="A775" s="4" t="s">
        <v>315</v>
      </c>
      <c r="B775" s="94" t="s">
        <v>4</v>
      </c>
      <c r="C775" s="94" t="s">
        <v>314</v>
      </c>
      <c r="D775" s="94" t="s">
        <v>279</v>
      </c>
      <c r="E775" s="94" t="s">
        <v>282</v>
      </c>
      <c r="F775" s="95">
        <v>350000</v>
      </c>
      <c r="G775" s="96">
        <f>300000+150000</f>
        <v>450000</v>
      </c>
      <c r="H775" s="96">
        <f>300000+150000</f>
        <v>450000</v>
      </c>
    </row>
    <row r="776" spans="1:8" ht="12.75">
      <c r="A776" s="4" t="s">
        <v>234</v>
      </c>
      <c r="B776" s="23" t="s">
        <v>4</v>
      </c>
      <c r="C776" s="23" t="s">
        <v>296</v>
      </c>
      <c r="D776" s="23" t="s">
        <v>279</v>
      </c>
      <c r="E776" s="23" t="s">
        <v>282</v>
      </c>
      <c r="F776" s="93">
        <v>1333693.73</v>
      </c>
      <c r="G776" s="10">
        <v>800000</v>
      </c>
      <c r="H776" s="10">
        <v>800000</v>
      </c>
    </row>
    <row r="777" spans="1:8" ht="12.75">
      <c r="A777" s="5" t="s">
        <v>328</v>
      </c>
      <c r="B777" s="23" t="s">
        <v>4</v>
      </c>
      <c r="C777" s="23" t="s">
        <v>327</v>
      </c>
      <c r="D777" s="23" t="s">
        <v>279</v>
      </c>
      <c r="E777" s="23" t="s">
        <v>282</v>
      </c>
      <c r="F777" s="93">
        <v>20000</v>
      </c>
      <c r="G777" s="10">
        <v>20000</v>
      </c>
      <c r="H777" s="10">
        <v>20000</v>
      </c>
    </row>
    <row r="778" spans="1:8" ht="12.75">
      <c r="A778" s="4" t="s">
        <v>300</v>
      </c>
      <c r="B778" s="23" t="s">
        <v>4</v>
      </c>
      <c r="C778" s="23" t="s">
        <v>297</v>
      </c>
      <c r="D778" s="23" t="s">
        <v>279</v>
      </c>
      <c r="E778" s="23" t="s">
        <v>282</v>
      </c>
      <c r="F778" s="93">
        <v>15000</v>
      </c>
      <c r="G778" s="10">
        <v>15000</v>
      </c>
      <c r="H778" s="10">
        <v>15000</v>
      </c>
    </row>
    <row r="779" spans="1:8" ht="12.75">
      <c r="A779" s="4" t="s">
        <v>348</v>
      </c>
      <c r="B779" s="23" t="s">
        <v>4</v>
      </c>
      <c r="C779" s="23" t="s">
        <v>299</v>
      </c>
      <c r="D779" s="23" t="s">
        <v>279</v>
      </c>
      <c r="E779" s="23" t="s">
        <v>282</v>
      </c>
      <c r="F779" s="93">
        <v>15000</v>
      </c>
      <c r="G779" s="10">
        <v>15000</v>
      </c>
      <c r="H779" s="10">
        <v>15000</v>
      </c>
    </row>
    <row r="780" spans="1:8" ht="12.75">
      <c r="A780" s="4" t="s">
        <v>289</v>
      </c>
      <c r="B780" s="23" t="s">
        <v>50</v>
      </c>
      <c r="C780" s="23"/>
      <c r="D780" s="23"/>
      <c r="E780" s="23"/>
      <c r="F780" s="10">
        <f>F781+F782</f>
        <v>2929623.17</v>
      </c>
      <c r="G780" s="10">
        <f>G781+G782</f>
        <v>2929623.17</v>
      </c>
      <c r="H780" s="10">
        <f>H781+H782</f>
        <v>2929623.17</v>
      </c>
    </row>
    <row r="781" spans="1:8" ht="12.75">
      <c r="A781" s="25" t="s">
        <v>223</v>
      </c>
      <c r="B781" s="23" t="s">
        <v>50</v>
      </c>
      <c r="C781" s="23" t="s">
        <v>293</v>
      </c>
      <c r="D781" s="23" t="s">
        <v>275</v>
      </c>
      <c r="E781" s="23" t="s">
        <v>278</v>
      </c>
      <c r="F781" s="10">
        <v>2250094.6</v>
      </c>
      <c r="G781" s="10">
        <v>2250094.6</v>
      </c>
      <c r="H781" s="10">
        <v>2250094.6</v>
      </c>
    </row>
    <row r="782" spans="1:8" ht="22.5">
      <c r="A782" s="25" t="s">
        <v>224</v>
      </c>
      <c r="B782" s="23" t="s">
        <v>50</v>
      </c>
      <c r="C782" s="23" t="s">
        <v>222</v>
      </c>
      <c r="D782" s="23" t="s">
        <v>275</v>
      </c>
      <c r="E782" s="23" t="s">
        <v>278</v>
      </c>
      <c r="F782" s="10">
        <v>679528.57</v>
      </c>
      <c r="G782" s="10">
        <v>679528.57</v>
      </c>
      <c r="H782" s="10">
        <v>679528.57</v>
      </c>
    </row>
    <row r="783" spans="1:8" ht="12.75">
      <c r="A783" s="3" t="s">
        <v>320</v>
      </c>
      <c r="B783" s="23" t="s">
        <v>51</v>
      </c>
      <c r="C783" s="23"/>
      <c r="D783" s="23"/>
      <c r="E783" s="23"/>
      <c r="F783" s="10">
        <f>F784</f>
        <v>2226433.5</v>
      </c>
      <c r="G783" s="10">
        <f>G784</f>
        <v>0</v>
      </c>
      <c r="H783" s="10">
        <f>H784</f>
        <v>0</v>
      </c>
    </row>
    <row r="784" spans="1:8" ht="12.75">
      <c r="A784" s="4" t="s">
        <v>234</v>
      </c>
      <c r="B784" s="23" t="s">
        <v>51</v>
      </c>
      <c r="C784" s="23" t="s">
        <v>296</v>
      </c>
      <c r="D784" s="23" t="s">
        <v>275</v>
      </c>
      <c r="E784" s="23" t="s">
        <v>290</v>
      </c>
      <c r="F784" s="10">
        <v>2226433.5</v>
      </c>
      <c r="G784" s="10">
        <v>0</v>
      </c>
      <c r="H784" s="10">
        <v>0</v>
      </c>
    </row>
    <row r="785" spans="1:8" ht="12.75">
      <c r="A785" s="4" t="s">
        <v>40</v>
      </c>
      <c r="B785" s="23" t="s">
        <v>39</v>
      </c>
      <c r="C785" s="23"/>
      <c r="D785" s="23"/>
      <c r="E785" s="23"/>
      <c r="F785" s="10">
        <f>F786+F787</f>
        <v>2566432</v>
      </c>
      <c r="G785" s="10">
        <f>G786+G787</f>
        <v>2566432</v>
      </c>
      <c r="H785" s="10">
        <f>H786+H787</f>
        <v>2566432</v>
      </c>
    </row>
    <row r="786" spans="1:8" ht="12.75">
      <c r="A786" s="25" t="s">
        <v>223</v>
      </c>
      <c r="B786" s="23" t="s">
        <v>39</v>
      </c>
      <c r="C786" s="23" t="s">
        <v>293</v>
      </c>
      <c r="D786" s="23" t="s">
        <v>275</v>
      </c>
      <c r="E786" s="23" t="s">
        <v>281</v>
      </c>
      <c r="F786" s="10">
        <v>1971146</v>
      </c>
      <c r="G786" s="10">
        <v>1971146</v>
      </c>
      <c r="H786" s="10">
        <v>1971146</v>
      </c>
    </row>
    <row r="787" spans="1:8" ht="22.5">
      <c r="A787" s="25" t="s">
        <v>224</v>
      </c>
      <c r="B787" s="23" t="s">
        <v>39</v>
      </c>
      <c r="C787" s="23" t="s">
        <v>222</v>
      </c>
      <c r="D787" s="23" t="s">
        <v>275</v>
      </c>
      <c r="E787" s="23" t="s">
        <v>281</v>
      </c>
      <c r="F787" s="10">
        <v>595286</v>
      </c>
      <c r="G787" s="10">
        <v>595286</v>
      </c>
      <c r="H787" s="10">
        <v>595286</v>
      </c>
    </row>
    <row r="788" spans="1:8" s="7" customFormat="1" ht="12.75">
      <c r="A788" s="58" t="s">
        <v>487</v>
      </c>
      <c r="B788" s="23" t="s">
        <v>11</v>
      </c>
      <c r="C788" s="23"/>
      <c r="D788" s="22"/>
      <c r="E788" s="22"/>
      <c r="F788" s="10">
        <f>F789</f>
        <v>1200000</v>
      </c>
      <c r="G788" s="10">
        <f>G789</f>
        <v>1200000</v>
      </c>
      <c r="H788" s="10">
        <f>H789</f>
        <v>1200000</v>
      </c>
    </row>
    <row r="789" spans="1:8" s="7" customFormat="1" ht="12.75">
      <c r="A789" s="50" t="s">
        <v>303</v>
      </c>
      <c r="B789" s="23" t="s">
        <v>11</v>
      </c>
      <c r="C789" s="23" t="s">
        <v>302</v>
      </c>
      <c r="D789" s="22" t="s">
        <v>275</v>
      </c>
      <c r="E789" s="22" t="s">
        <v>290</v>
      </c>
      <c r="F789" s="10">
        <f>800000+400000</f>
        <v>1200000</v>
      </c>
      <c r="G789" s="10">
        <f>800000+400000</f>
        <v>1200000</v>
      </c>
      <c r="H789" s="10">
        <f>800000+400000</f>
        <v>1200000</v>
      </c>
    </row>
    <row r="790" spans="1:8" s="7" customFormat="1" ht="12.75">
      <c r="A790" s="8" t="s">
        <v>196</v>
      </c>
      <c r="B790" s="34" t="s">
        <v>35</v>
      </c>
      <c r="C790" s="23"/>
      <c r="D790" s="23"/>
      <c r="E790" s="23"/>
      <c r="F790" s="10">
        <f>F791+F792</f>
        <v>1500597.16</v>
      </c>
      <c r="G790" s="10">
        <f>G791+G792</f>
        <v>350000</v>
      </c>
      <c r="H790" s="10">
        <f>H791+H792</f>
        <v>350000</v>
      </c>
    </row>
    <row r="791" spans="1:8" s="7" customFormat="1" ht="12.75">
      <c r="A791" s="4" t="s">
        <v>234</v>
      </c>
      <c r="B791" s="34" t="s">
        <v>35</v>
      </c>
      <c r="C791" s="23" t="s">
        <v>296</v>
      </c>
      <c r="D791" s="34" t="s">
        <v>280</v>
      </c>
      <c r="E791" s="34" t="s">
        <v>275</v>
      </c>
      <c r="F791" s="10">
        <v>350000</v>
      </c>
      <c r="G791" s="10">
        <v>350000</v>
      </c>
      <c r="H791" s="10">
        <v>350000</v>
      </c>
    </row>
    <row r="792" spans="1:8" s="7" customFormat="1" ht="12.75">
      <c r="A792" s="4" t="s">
        <v>234</v>
      </c>
      <c r="B792" s="34" t="s">
        <v>35</v>
      </c>
      <c r="C792" s="23" t="s">
        <v>296</v>
      </c>
      <c r="D792" s="34" t="s">
        <v>280</v>
      </c>
      <c r="E792" s="34" t="s">
        <v>276</v>
      </c>
      <c r="F792" s="10">
        <v>1150597.16</v>
      </c>
      <c r="G792" s="10">
        <v>0</v>
      </c>
      <c r="H792" s="10">
        <v>0</v>
      </c>
    </row>
    <row r="793" spans="1:8" s="7" customFormat="1" ht="33.75">
      <c r="A793" s="4" t="s">
        <v>291</v>
      </c>
      <c r="B793" s="23" t="s">
        <v>36</v>
      </c>
      <c r="C793" s="23"/>
      <c r="D793" s="34"/>
      <c r="E793" s="34"/>
      <c r="F793" s="10">
        <f>F794</f>
        <v>3000000</v>
      </c>
      <c r="G793" s="10">
        <f>G794</f>
        <v>3000000</v>
      </c>
      <c r="H793" s="10">
        <f>H794</f>
        <v>3000000</v>
      </c>
    </row>
    <row r="794" spans="1:8" s="7" customFormat="1" ht="22.5">
      <c r="A794" s="24" t="s">
        <v>37</v>
      </c>
      <c r="B794" s="23" t="s">
        <v>36</v>
      </c>
      <c r="C794" s="23" t="s">
        <v>38</v>
      </c>
      <c r="D794" s="34" t="s">
        <v>282</v>
      </c>
      <c r="E794" s="34" t="s">
        <v>276</v>
      </c>
      <c r="F794" s="10">
        <v>3000000</v>
      </c>
      <c r="G794" s="10">
        <v>3000000</v>
      </c>
      <c r="H794" s="10">
        <v>3000000</v>
      </c>
    </row>
    <row r="795" spans="1:8" s="7" customFormat="1" ht="22.5">
      <c r="A795" s="4" t="s">
        <v>679</v>
      </c>
      <c r="B795" s="23" t="s">
        <v>556</v>
      </c>
      <c r="C795" s="23"/>
      <c r="D795" s="34"/>
      <c r="E795" s="34"/>
      <c r="F795" s="10">
        <f>F796</f>
        <v>5335200</v>
      </c>
      <c r="G795" s="10">
        <f>G796</f>
        <v>5576400</v>
      </c>
      <c r="H795" s="10">
        <f>H796</f>
        <v>5773700</v>
      </c>
    </row>
    <row r="796" spans="1:8" s="7" customFormat="1" ht="12.75">
      <c r="A796" s="4" t="s">
        <v>120</v>
      </c>
      <c r="B796" s="23" t="s">
        <v>556</v>
      </c>
      <c r="C796" s="23" t="s">
        <v>304</v>
      </c>
      <c r="D796" s="34" t="s">
        <v>276</v>
      </c>
      <c r="E796" s="34" t="s">
        <v>278</v>
      </c>
      <c r="F796" s="9">
        <v>5335200</v>
      </c>
      <c r="G796" s="9">
        <v>5576400</v>
      </c>
      <c r="H796" s="9">
        <v>5773700</v>
      </c>
    </row>
    <row r="797" spans="1:8" s="7" customFormat="1" ht="33.75">
      <c r="A797" s="54" t="s">
        <v>385</v>
      </c>
      <c r="B797" s="34" t="s">
        <v>6</v>
      </c>
      <c r="C797" s="23"/>
      <c r="D797" s="22"/>
      <c r="E797" s="22"/>
      <c r="F797" s="10">
        <f>F798</f>
        <v>700</v>
      </c>
      <c r="G797" s="10">
        <f>G798</f>
        <v>700</v>
      </c>
      <c r="H797" s="10">
        <f>H798</f>
        <v>700</v>
      </c>
    </row>
    <row r="798" spans="1:8" s="7" customFormat="1" ht="12.75">
      <c r="A798" s="4" t="s">
        <v>234</v>
      </c>
      <c r="B798" s="34" t="s">
        <v>6</v>
      </c>
      <c r="C798" s="23" t="s">
        <v>296</v>
      </c>
      <c r="D798" s="22" t="s">
        <v>275</v>
      </c>
      <c r="E798" s="22" t="s">
        <v>280</v>
      </c>
      <c r="F798" s="9">
        <v>700</v>
      </c>
      <c r="G798" s="9">
        <v>700</v>
      </c>
      <c r="H798" s="9">
        <v>700</v>
      </c>
    </row>
    <row r="799" spans="1:8" ht="22.5">
      <c r="A799" s="24" t="s">
        <v>386</v>
      </c>
      <c r="B799" s="23" t="s">
        <v>12</v>
      </c>
      <c r="C799" s="23"/>
      <c r="D799" s="23"/>
      <c r="E799" s="23"/>
      <c r="F799" s="10">
        <f>F800+F801+F802</f>
        <v>2414900</v>
      </c>
      <c r="G799" s="10">
        <f>G800+G801+G802</f>
        <v>2494300</v>
      </c>
      <c r="H799" s="10">
        <f>H800+H801+H802</f>
        <v>2608000</v>
      </c>
    </row>
    <row r="800" spans="1:8" ht="12.75">
      <c r="A800" s="54" t="s">
        <v>223</v>
      </c>
      <c r="B800" s="23" t="s">
        <v>12</v>
      </c>
      <c r="C800" s="23" t="s">
        <v>293</v>
      </c>
      <c r="D800" s="22" t="s">
        <v>278</v>
      </c>
      <c r="E800" s="22" t="s">
        <v>279</v>
      </c>
      <c r="F800" s="61">
        <v>1855300</v>
      </c>
      <c r="G800" s="61">
        <f>48000+221000+1613200+10000-126300+165800</f>
        <v>1931700</v>
      </c>
      <c r="H800" s="61">
        <f>48000+221000+1613200+10000-126300+277600</f>
        <v>2043500</v>
      </c>
    </row>
    <row r="801" spans="1:8" ht="22.5">
      <c r="A801" s="54" t="s">
        <v>224</v>
      </c>
      <c r="B801" s="23" t="s">
        <v>12</v>
      </c>
      <c r="C801" s="23" t="s">
        <v>222</v>
      </c>
      <c r="D801" s="22" t="s">
        <v>278</v>
      </c>
      <c r="E801" s="22" t="s">
        <v>279</v>
      </c>
      <c r="F801" s="61">
        <v>420000</v>
      </c>
      <c r="G801" s="61">
        <v>420000</v>
      </c>
      <c r="H801" s="61">
        <v>420000</v>
      </c>
    </row>
    <row r="802" spans="1:8" ht="12.75">
      <c r="A802" s="8" t="s">
        <v>234</v>
      </c>
      <c r="B802" s="23" t="s">
        <v>12</v>
      </c>
      <c r="C802" s="23" t="s">
        <v>296</v>
      </c>
      <c r="D802" s="22" t="s">
        <v>278</v>
      </c>
      <c r="E802" s="22" t="s">
        <v>279</v>
      </c>
      <c r="F802" s="62">
        <v>139600</v>
      </c>
      <c r="G802" s="62">
        <v>142600</v>
      </c>
      <c r="H802" s="62">
        <v>144500</v>
      </c>
    </row>
    <row r="803" spans="1:8" ht="12.75">
      <c r="A803" s="33" t="s">
        <v>292</v>
      </c>
      <c r="B803" s="23" t="s">
        <v>26</v>
      </c>
      <c r="C803" s="23"/>
      <c r="D803" s="22"/>
      <c r="E803" s="22"/>
      <c r="F803" s="9">
        <f>F804</f>
        <v>70000</v>
      </c>
      <c r="G803" s="9">
        <f>G804</f>
        <v>100000</v>
      </c>
      <c r="H803" s="9">
        <f>H804</f>
        <v>100000</v>
      </c>
    </row>
    <row r="804" spans="1:8" ht="12.75">
      <c r="A804" s="4" t="s">
        <v>234</v>
      </c>
      <c r="B804" s="23" t="s">
        <v>26</v>
      </c>
      <c r="C804" s="23" t="s">
        <v>296</v>
      </c>
      <c r="D804" s="22" t="s">
        <v>281</v>
      </c>
      <c r="E804" s="22" t="s">
        <v>280</v>
      </c>
      <c r="F804" s="10">
        <v>70000</v>
      </c>
      <c r="G804" s="10">
        <v>100000</v>
      </c>
      <c r="H804" s="10">
        <v>100000</v>
      </c>
    </row>
    <row r="805" spans="1:8" ht="22.5">
      <c r="A805" s="25" t="s">
        <v>665</v>
      </c>
      <c r="B805" s="34" t="s">
        <v>666</v>
      </c>
      <c r="C805" s="73"/>
      <c r="D805" s="73"/>
      <c r="E805" s="73"/>
      <c r="F805" s="10">
        <f>F806</f>
        <v>10949609.1</v>
      </c>
      <c r="G805" s="10">
        <f>G806</f>
        <v>0</v>
      </c>
      <c r="H805" s="10">
        <f>H806</f>
        <v>0</v>
      </c>
    </row>
    <row r="806" spans="1:8" ht="12.75">
      <c r="A806" s="75" t="s">
        <v>156</v>
      </c>
      <c r="B806" s="34" t="s">
        <v>666</v>
      </c>
      <c r="C806" s="34" t="s">
        <v>149</v>
      </c>
      <c r="D806" s="73" t="s">
        <v>124</v>
      </c>
      <c r="E806" s="73" t="s">
        <v>278</v>
      </c>
      <c r="F806" s="10">
        <v>10949609.1</v>
      </c>
      <c r="G806" s="10">
        <v>0</v>
      </c>
      <c r="H806" s="10">
        <v>0</v>
      </c>
    </row>
    <row r="807" spans="1:8" ht="22.5">
      <c r="A807" s="4" t="s">
        <v>321</v>
      </c>
      <c r="B807" s="23" t="s">
        <v>34</v>
      </c>
      <c r="C807" s="23"/>
      <c r="D807" s="23"/>
      <c r="E807" s="23"/>
      <c r="F807" s="10">
        <f>F808</f>
        <v>200000</v>
      </c>
      <c r="G807" s="10">
        <f>G808</f>
        <v>200000</v>
      </c>
      <c r="H807" s="10">
        <f>H808</f>
        <v>200000</v>
      </c>
    </row>
    <row r="808" spans="1:8" ht="12.75">
      <c r="A808" s="4" t="s">
        <v>234</v>
      </c>
      <c r="B808" s="23" t="s">
        <v>34</v>
      </c>
      <c r="C808" s="23" t="s">
        <v>296</v>
      </c>
      <c r="D808" s="23" t="s">
        <v>279</v>
      </c>
      <c r="E808" s="23" t="s">
        <v>282</v>
      </c>
      <c r="F808" s="10">
        <v>200000</v>
      </c>
      <c r="G808" s="10">
        <v>200000</v>
      </c>
      <c r="H808" s="10">
        <v>200000</v>
      </c>
    </row>
    <row r="809" spans="1:8" ht="123.75">
      <c r="A809" s="8" t="s">
        <v>384</v>
      </c>
      <c r="B809" s="23" t="s">
        <v>5</v>
      </c>
      <c r="C809" s="23"/>
      <c r="D809" s="40"/>
      <c r="E809" s="22"/>
      <c r="F809" s="10">
        <f>F810+F811+F812</f>
        <v>137600</v>
      </c>
      <c r="G809" s="10">
        <f>G810+G811+G812</f>
        <v>137600</v>
      </c>
      <c r="H809" s="10">
        <f>H810+H811+H812</f>
        <v>137600</v>
      </c>
    </row>
    <row r="810" spans="1:8" ht="12.75">
      <c r="A810" s="54" t="s">
        <v>223</v>
      </c>
      <c r="B810" s="23" t="s">
        <v>5</v>
      </c>
      <c r="C810" s="23" t="s">
        <v>293</v>
      </c>
      <c r="D810" s="22" t="s">
        <v>275</v>
      </c>
      <c r="E810" s="22" t="s">
        <v>279</v>
      </c>
      <c r="F810" s="9">
        <v>86900</v>
      </c>
      <c r="G810" s="9">
        <v>86900</v>
      </c>
      <c r="H810" s="9">
        <v>86900</v>
      </c>
    </row>
    <row r="811" spans="1:8" ht="22.5">
      <c r="A811" s="54" t="s">
        <v>224</v>
      </c>
      <c r="B811" s="23" t="s">
        <v>5</v>
      </c>
      <c r="C811" s="23" t="s">
        <v>222</v>
      </c>
      <c r="D811" s="22" t="s">
        <v>275</v>
      </c>
      <c r="E811" s="22" t="s">
        <v>279</v>
      </c>
      <c r="F811" s="9">
        <v>20600</v>
      </c>
      <c r="G811" s="9">
        <v>20600</v>
      </c>
      <c r="H811" s="9">
        <v>20600</v>
      </c>
    </row>
    <row r="812" spans="1:8" ht="12.75">
      <c r="A812" s="8" t="s">
        <v>234</v>
      </c>
      <c r="B812" s="23" t="s">
        <v>5</v>
      </c>
      <c r="C812" s="23" t="s">
        <v>296</v>
      </c>
      <c r="D812" s="22" t="s">
        <v>275</v>
      </c>
      <c r="E812" s="22" t="s">
        <v>279</v>
      </c>
      <c r="F812" s="9">
        <v>30100</v>
      </c>
      <c r="G812" s="9">
        <v>30100</v>
      </c>
      <c r="H812" s="9">
        <v>30100</v>
      </c>
    </row>
    <row r="813" spans="1:8" ht="22.5">
      <c r="A813" s="59" t="s">
        <v>395</v>
      </c>
      <c r="B813" s="21" t="s">
        <v>25</v>
      </c>
      <c r="C813" s="23"/>
      <c r="D813" s="22"/>
      <c r="E813" s="22"/>
      <c r="F813" s="10">
        <f>F814+F815+F816+F817</f>
        <v>67400</v>
      </c>
      <c r="G813" s="10">
        <f>G814+G815+G816+G817</f>
        <v>67400</v>
      </c>
      <c r="H813" s="10">
        <f>H814+H815+H816+H817</f>
        <v>67400</v>
      </c>
    </row>
    <row r="814" spans="1:8" ht="12.75">
      <c r="A814" s="25" t="s">
        <v>223</v>
      </c>
      <c r="B814" s="21" t="s">
        <v>25</v>
      </c>
      <c r="C814" s="34" t="s">
        <v>293</v>
      </c>
      <c r="D814" s="22" t="s">
        <v>280</v>
      </c>
      <c r="E814" s="22" t="s">
        <v>280</v>
      </c>
      <c r="F814" s="9">
        <v>46944.69</v>
      </c>
      <c r="G814" s="9">
        <f>42252.69+4800</f>
        <v>47052.69</v>
      </c>
      <c r="H814" s="9">
        <f>42252.69+4800</f>
        <v>47052.69</v>
      </c>
    </row>
    <row r="815" spans="1:8" ht="22.5">
      <c r="A815" s="25" t="s">
        <v>224</v>
      </c>
      <c r="B815" s="21" t="s">
        <v>25</v>
      </c>
      <c r="C815" s="34" t="s">
        <v>222</v>
      </c>
      <c r="D815" s="22" t="s">
        <v>280</v>
      </c>
      <c r="E815" s="22" t="s">
        <v>280</v>
      </c>
      <c r="F815" s="9">
        <v>13044.85</v>
      </c>
      <c r="G815" s="9">
        <v>12700</v>
      </c>
      <c r="H815" s="9">
        <v>12700</v>
      </c>
    </row>
    <row r="816" spans="1:8" ht="12.75">
      <c r="A816" s="4" t="s">
        <v>315</v>
      </c>
      <c r="B816" s="21" t="s">
        <v>25</v>
      </c>
      <c r="C816" s="34" t="s">
        <v>314</v>
      </c>
      <c r="D816" s="22" t="s">
        <v>280</v>
      </c>
      <c r="E816" s="22" t="s">
        <v>280</v>
      </c>
      <c r="F816" s="9">
        <v>800</v>
      </c>
      <c r="G816" s="9">
        <v>800</v>
      </c>
      <c r="H816" s="9">
        <v>800</v>
      </c>
    </row>
    <row r="817" spans="1:8" ht="12.75">
      <c r="A817" s="4" t="s">
        <v>234</v>
      </c>
      <c r="B817" s="21" t="s">
        <v>25</v>
      </c>
      <c r="C817" s="34" t="s">
        <v>296</v>
      </c>
      <c r="D817" s="22" t="s">
        <v>280</v>
      </c>
      <c r="E817" s="22" t="s">
        <v>280</v>
      </c>
      <c r="F817" s="9">
        <v>6610.46</v>
      </c>
      <c r="G817" s="9">
        <v>6847.31</v>
      </c>
      <c r="H817" s="9">
        <v>6847.31</v>
      </c>
    </row>
    <row r="818" spans="1:8" ht="22.5">
      <c r="A818" s="4" t="s">
        <v>598</v>
      </c>
      <c r="B818" s="82" t="s">
        <v>673</v>
      </c>
      <c r="C818" s="65"/>
      <c r="D818" s="74"/>
      <c r="E818" s="74"/>
      <c r="F818" s="9">
        <f>F819+F822+F824</f>
        <v>7844603.390000001</v>
      </c>
      <c r="G818" s="9">
        <f>G819+G822+G824</f>
        <v>35682700</v>
      </c>
      <c r="H818" s="9">
        <f>H819+H822+H824</f>
        <v>33826800</v>
      </c>
    </row>
    <row r="819" spans="1:8" ht="12.75">
      <c r="A819" s="79" t="s">
        <v>668</v>
      </c>
      <c r="B819" s="82" t="s">
        <v>667</v>
      </c>
      <c r="C819" s="23"/>
      <c r="D819" s="22"/>
      <c r="E819" s="22"/>
      <c r="F819" s="9">
        <f>F820+F821</f>
        <v>279988.79</v>
      </c>
      <c r="G819" s="9">
        <f>G820+G821</f>
        <v>35682700</v>
      </c>
      <c r="H819" s="9">
        <f>H820+H821</f>
        <v>33826800</v>
      </c>
    </row>
    <row r="820" spans="1:8" ht="12.75">
      <c r="A820" s="8" t="s">
        <v>234</v>
      </c>
      <c r="B820" s="82" t="s">
        <v>667</v>
      </c>
      <c r="C820" s="23" t="s">
        <v>296</v>
      </c>
      <c r="D820" s="22" t="s">
        <v>275</v>
      </c>
      <c r="E820" s="22" t="s">
        <v>290</v>
      </c>
      <c r="F820" s="10">
        <v>0</v>
      </c>
      <c r="G820" s="10">
        <v>35682700</v>
      </c>
      <c r="H820" s="10">
        <v>33826800</v>
      </c>
    </row>
    <row r="821" spans="1:8" ht="12.75">
      <c r="A821" s="75" t="s">
        <v>156</v>
      </c>
      <c r="B821" s="82" t="s">
        <v>667</v>
      </c>
      <c r="C821" s="23" t="s">
        <v>149</v>
      </c>
      <c r="D821" s="22" t="s">
        <v>275</v>
      </c>
      <c r="E821" s="22" t="s">
        <v>290</v>
      </c>
      <c r="F821" s="10">
        <v>279988.79</v>
      </c>
      <c r="G821" s="10">
        <v>0</v>
      </c>
      <c r="H821" s="10">
        <v>0</v>
      </c>
    </row>
    <row r="822" spans="1:8" ht="22.5">
      <c r="A822" s="79" t="s">
        <v>669</v>
      </c>
      <c r="B822" s="23" t="s">
        <v>670</v>
      </c>
      <c r="C822" s="23"/>
      <c r="D822" s="22"/>
      <c r="E822" s="22"/>
      <c r="F822" s="10">
        <f>F823</f>
        <v>5708889.58</v>
      </c>
      <c r="G822" s="10">
        <f>G823</f>
        <v>0</v>
      </c>
      <c r="H822" s="10">
        <f>H823</f>
        <v>0</v>
      </c>
    </row>
    <row r="823" spans="1:8" ht="12.75">
      <c r="A823" s="4" t="s">
        <v>156</v>
      </c>
      <c r="B823" s="23" t="s">
        <v>670</v>
      </c>
      <c r="C823" s="23" t="s">
        <v>149</v>
      </c>
      <c r="D823" s="22" t="s">
        <v>287</v>
      </c>
      <c r="E823" s="22" t="s">
        <v>280</v>
      </c>
      <c r="F823" s="10">
        <v>5708889.58</v>
      </c>
      <c r="G823" s="10">
        <v>0</v>
      </c>
      <c r="H823" s="10">
        <v>0</v>
      </c>
    </row>
    <row r="824" spans="1:8" ht="22.5">
      <c r="A824" s="79" t="s">
        <v>671</v>
      </c>
      <c r="B824" s="23" t="s">
        <v>672</v>
      </c>
      <c r="C824" s="23"/>
      <c r="D824" s="22"/>
      <c r="E824" s="22"/>
      <c r="F824" s="10">
        <f>F825</f>
        <v>1855725.02</v>
      </c>
      <c r="G824" s="10">
        <f>G825</f>
        <v>0</v>
      </c>
      <c r="H824" s="10">
        <f>H825</f>
        <v>0</v>
      </c>
    </row>
    <row r="825" spans="1:8" ht="12.75">
      <c r="A825" s="4" t="s">
        <v>156</v>
      </c>
      <c r="B825" s="23" t="s">
        <v>672</v>
      </c>
      <c r="C825" s="23" t="s">
        <v>149</v>
      </c>
      <c r="D825" s="22" t="s">
        <v>275</v>
      </c>
      <c r="E825" s="22" t="s">
        <v>290</v>
      </c>
      <c r="F825" s="10">
        <v>1855725.02</v>
      </c>
      <c r="G825" s="10">
        <v>0</v>
      </c>
      <c r="H825" s="10">
        <v>0</v>
      </c>
    </row>
  </sheetData>
  <sheetProtection/>
  <mergeCells count="9">
    <mergeCell ref="B1:H6"/>
    <mergeCell ref="A15:H15"/>
    <mergeCell ref="B8:H13"/>
    <mergeCell ref="A16:G16"/>
    <mergeCell ref="H18:H19"/>
    <mergeCell ref="A18:A19"/>
    <mergeCell ref="B18:E18"/>
    <mergeCell ref="F18:F19"/>
    <mergeCell ref="G18:G19"/>
  </mergeCells>
  <printOptions/>
  <pageMargins left="0.5905511811023623" right="0.1968503937007874" top="0.2362204724409449" bottom="0.35433070866141736" header="0.15748031496062992" footer="0.1968503937007874"/>
  <pageSetup fitToHeight="17" fitToWidth="1" horizontalDpi="600" verticalDpi="600" orientation="portrait" paperSize="9" scale="68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Начальник отдела</cp:lastModifiedBy>
  <cp:lastPrinted>2023-06-06T06:28:29Z</cp:lastPrinted>
  <dcterms:created xsi:type="dcterms:W3CDTF">2007-09-27T04:48:52Z</dcterms:created>
  <dcterms:modified xsi:type="dcterms:W3CDTF">2023-06-21T07:31:54Z</dcterms:modified>
  <cp:category/>
  <cp:version/>
  <cp:contentType/>
  <cp:contentStatus/>
</cp:coreProperties>
</file>