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31 оч.зас.сессии 15 марта 2023 г\Оригиналы решений\главный специалист\460 от 15.03.23 г. финуправление\"/>
    </mc:Choice>
  </mc:AlternateContent>
  <xr:revisionPtr revIDLastSave="0" documentId="13_ncr:1_{B2D13D39-CF85-47E5-B167-12EABDD03A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1" r:id="rId1"/>
  </sheets>
  <definedNames>
    <definedName name="_xlnm._FilterDatabase" localSheetId="0" hidden="1">'2023'!$A$17:$K$1073</definedName>
    <definedName name="BFT_Print_Titles" localSheetId="0">'2023'!$16:$17</definedName>
    <definedName name="_xlnm.Print_Titles" localSheetId="0">'2023'!$16:$17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6" i="21" l="1"/>
  <c r="I505" i="21" s="1"/>
  <c r="J506" i="21"/>
  <c r="J505" i="21" s="1"/>
  <c r="I1037" i="21"/>
  <c r="J1037" i="21"/>
  <c r="H1037" i="21"/>
  <c r="I1010" i="21" l="1"/>
  <c r="J1010" i="21"/>
  <c r="H1010" i="21"/>
  <c r="I1001" i="21"/>
  <c r="J1001" i="21"/>
  <c r="H1001" i="21"/>
  <c r="I998" i="21" l="1"/>
  <c r="I997" i="21" s="1"/>
  <c r="J998" i="21"/>
  <c r="J997" i="21" s="1"/>
  <c r="H998" i="21"/>
  <c r="H997" i="21" s="1"/>
  <c r="I995" i="21"/>
  <c r="I994" i="21" s="1"/>
  <c r="J995" i="21"/>
  <c r="J994" i="21" s="1"/>
  <c r="H995" i="21"/>
  <c r="H994" i="21" s="1"/>
  <c r="I984" i="21"/>
  <c r="J984" i="21"/>
  <c r="H984" i="21"/>
  <c r="H769" i="21"/>
  <c r="H701" i="21"/>
  <c r="I617" i="21"/>
  <c r="J617" i="21"/>
  <c r="H617" i="21"/>
  <c r="I614" i="21"/>
  <c r="J614" i="21"/>
  <c r="H614" i="21"/>
  <c r="I611" i="21"/>
  <c r="J611" i="21"/>
  <c r="H611" i="21"/>
  <c r="H576" i="21"/>
  <c r="J866" i="21"/>
  <c r="J865" i="21" s="1"/>
  <c r="I866" i="21"/>
  <c r="I865" i="21" s="1"/>
  <c r="H866" i="21"/>
  <c r="H865" i="21" s="1"/>
  <c r="I792" i="21"/>
  <c r="I791" i="21" s="1"/>
  <c r="J792" i="21"/>
  <c r="J791" i="21" s="1"/>
  <c r="H792" i="21"/>
  <c r="H791" i="21" s="1"/>
  <c r="I780" i="21"/>
  <c r="J780" i="21"/>
  <c r="H780" i="21"/>
  <c r="I759" i="21"/>
  <c r="J759" i="21"/>
  <c r="H759" i="21"/>
  <c r="H746" i="21"/>
  <c r="I731" i="21"/>
  <c r="J731" i="21"/>
  <c r="H731" i="21"/>
  <c r="I707" i="21"/>
  <c r="J707" i="21"/>
  <c r="H707" i="21"/>
  <c r="H688" i="21"/>
  <c r="I688" i="21"/>
  <c r="J688" i="21"/>
  <c r="H681" i="21"/>
  <c r="I674" i="21"/>
  <c r="J674" i="21"/>
  <c r="H674" i="21"/>
  <c r="I671" i="21"/>
  <c r="J671" i="21"/>
  <c r="H671" i="21"/>
  <c r="I668" i="21"/>
  <c r="J668" i="21"/>
  <c r="H668" i="21"/>
  <c r="J666" i="21"/>
  <c r="I666" i="21"/>
  <c r="H666" i="21"/>
  <c r="I664" i="21"/>
  <c r="J664" i="21"/>
  <c r="H664" i="21"/>
  <c r="I653" i="21"/>
  <c r="J653" i="21"/>
  <c r="H653" i="21"/>
  <c r="I649" i="21"/>
  <c r="J649" i="21"/>
  <c r="H649" i="21"/>
  <c r="I645" i="21"/>
  <c r="J645" i="21"/>
  <c r="H645" i="21"/>
  <c r="I608" i="21"/>
  <c r="J608" i="21"/>
  <c r="I606" i="21"/>
  <c r="J606" i="21"/>
  <c r="I604" i="21"/>
  <c r="J604" i="21"/>
  <c r="H608" i="21"/>
  <c r="H606" i="21"/>
  <c r="H604" i="21"/>
  <c r="I592" i="21"/>
  <c r="J592" i="21"/>
  <c r="H592" i="21"/>
  <c r="I551" i="21"/>
  <c r="I550" i="21" s="1"/>
  <c r="I549" i="21" s="1"/>
  <c r="J551" i="21"/>
  <c r="J550" i="21" s="1"/>
  <c r="J549" i="21" s="1"/>
  <c r="H551" i="21"/>
  <c r="H550" i="21" s="1"/>
  <c r="H549" i="21" s="1"/>
  <c r="H506" i="21"/>
  <c r="H505" i="21" s="1"/>
  <c r="I498" i="21"/>
  <c r="J498" i="21"/>
  <c r="H498" i="21"/>
  <c r="I493" i="21"/>
  <c r="J493" i="21"/>
  <c r="H493" i="21"/>
  <c r="I480" i="21"/>
  <c r="J480" i="21"/>
  <c r="H480" i="21"/>
  <c r="I459" i="21"/>
  <c r="I458" i="21" s="1"/>
  <c r="I457" i="21" s="1"/>
  <c r="I456" i="21" s="1"/>
  <c r="I455" i="21" s="1"/>
  <c r="J459" i="21"/>
  <c r="J458" i="21" s="1"/>
  <c r="J457" i="21" s="1"/>
  <c r="J456" i="21" s="1"/>
  <c r="J455" i="21" s="1"/>
  <c r="H459" i="21"/>
  <c r="H458" i="21" s="1"/>
  <c r="H457" i="21" s="1"/>
  <c r="H456" i="21" s="1"/>
  <c r="H455" i="21" s="1"/>
  <c r="I390" i="21"/>
  <c r="I389" i="21" s="1"/>
  <c r="I388" i="21" s="1"/>
  <c r="J390" i="21"/>
  <c r="J389" i="21" s="1"/>
  <c r="J388" i="21" s="1"/>
  <c r="H390" i="21"/>
  <c r="H389" i="21" s="1"/>
  <c r="H388" i="21" s="1"/>
  <c r="I380" i="21"/>
  <c r="I379" i="21" s="1"/>
  <c r="I378" i="21" s="1"/>
  <c r="I377" i="21" s="1"/>
  <c r="I376" i="21" s="1"/>
  <c r="J380" i="21"/>
  <c r="J379" i="21" s="1"/>
  <c r="J378" i="21" s="1"/>
  <c r="J377" i="21" s="1"/>
  <c r="J376" i="21" s="1"/>
  <c r="H380" i="21"/>
  <c r="H379" i="21" s="1"/>
  <c r="H378" i="21" s="1"/>
  <c r="H377" i="21" s="1"/>
  <c r="H376" i="21" s="1"/>
  <c r="I373" i="21"/>
  <c r="I372" i="21" s="1"/>
  <c r="J373" i="21"/>
  <c r="J372" i="21" s="1"/>
  <c r="H373" i="21"/>
  <c r="H372" i="21" s="1"/>
  <c r="I356" i="21"/>
  <c r="J356" i="21"/>
  <c r="H356" i="21"/>
  <c r="I335" i="21"/>
  <c r="J335" i="21"/>
  <c r="H335" i="21"/>
  <c r="I330" i="21"/>
  <c r="J330" i="21"/>
  <c r="H330" i="21"/>
  <c r="H341" i="21"/>
  <c r="H340" i="21" s="1"/>
  <c r="H339" i="21" s="1"/>
  <c r="H338" i="21" s="1"/>
  <c r="I341" i="21"/>
  <c r="I340" i="21" s="1"/>
  <c r="I339" i="21" s="1"/>
  <c r="I338" i="21" s="1"/>
  <c r="J341" i="21"/>
  <c r="J340" i="21" s="1"/>
  <c r="J339" i="21" s="1"/>
  <c r="J338" i="21" s="1"/>
  <c r="I265" i="21"/>
  <c r="J265" i="21"/>
  <c r="H265" i="21"/>
  <c r="I192" i="21"/>
  <c r="I191" i="21" s="1"/>
  <c r="J192" i="21"/>
  <c r="J191" i="21" s="1"/>
  <c r="H192" i="21"/>
  <c r="H191" i="21" s="1"/>
  <c r="I167" i="21"/>
  <c r="J167" i="21"/>
  <c r="H167" i="21"/>
  <c r="I162" i="21"/>
  <c r="I161" i="21" s="1"/>
  <c r="I160" i="21" s="1"/>
  <c r="J162" i="21"/>
  <c r="J161" i="21" s="1"/>
  <c r="J160" i="21" s="1"/>
  <c r="H162" i="21"/>
  <c r="H161" i="21" s="1"/>
  <c r="H663" i="21" l="1"/>
  <c r="J663" i="21"/>
  <c r="I663" i="21"/>
  <c r="I648" i="21"/>
  <c r="I644" i="21" s="1"/>
  <c r="H648" i="21"/>
  <c r="H644" i="21" s="1"/>
  <c r="J648" i="21"/>
  <c r="J644" i="21" s="1"/>
  <c r="I603" i="21"/>
  <c r="J603" i="21"/>
  <c r="H603" i="21"/>
  <c r="H329" i="21"/>
  <c r="H328" i="21" s="1"/>
  <c r="I329" i="21"/>
  <c r="I328" i="21" s="1"/>
  <c r="J329" i="21"/>
  <c r="J328" i="21" s="1"/>
  <c r="I157" i="21" l="1"/>
  <c r="I156" i="21" s="1"/>
  <c r="J157" i="21"/>
  <c r="J156" i="21" s="1"/>
  <c r="H157" i="21"/>
  <c r="H156" i="21" s="1"/>
  <c r="I144" i="21"/>
  <c r="I143" i="21" s="1"/>
  <c r="J144" i="21"/>
  <c r="J143" i="21" s="1"/>
  <c r="H144" i="21"/>
  <c r="H143" i="21" s="1"/>
  <c r="I758" i="21"/>
  <c r="J758" i="21"/>
  <c r="H758" i="21"/>
  <c r="J40" i="21"/>
  <c r="I40" i="21"/>
  <c r="H40" i="21"/>
  <c r="J41" i="21"/>
  <c r="I41" i="21"/>
  <c r="H41" i="21"/>
  <c r="H412" i="21"/>
  <c r="J972" i="21"/>
  <c r="I972" i="21"/>
  <c r="H972" i="21"/>
  <c r="I973" i="21"/>
  <c r="J973" i="21"/>
  <c r="H973" i="21"/>
  <c r="I274" i="21"/>
  <c r="J274" i="21"/>
  <c r="H274" i="21"/>
  <c r="H706" i="21" l="1"/>
  <c r="I174" i="21"/>
  <c r="J174" i="21"/>
  <c r="I165" i="21"/>
  <c r="I164" i="21" s="1"/>
  <c r="I159" i="21" s="1"/>
  <c r="I949" i="21"/>
  <c r="I947" i="21" s="1"/>
  <c r="I871" i="21"/>
  <c r="J871" i="21"/>
  <c r="H871" i="21"/>
  <c r="H174" i="21"/>
  <c r="J704" i="21" l="1"/>
  <c r="J701" i="21" s="1"/>
  <c r="I704" i="21"/>
  <c r="I701" i="21" s="1"/>
  <c r="I992" i="21"/>
  <c r="I991" i="21" s="1"/>
  <c r="J992" i="21"/>
  <c r="J991" i="21" s="1"/>
  <c r="H992" i="21"/>
  <c r="H991" i="21" s="1"/>
  <c r="I873" i="21"/>
  <c r="I870" i="21" s="1"/>
  <c r="J873" i="21"/>
  <c r="J870" i="21" s="1"/>
  <c r="H873" i="21"/>
  <c r="H870" i="21" s="1"/>
  <c r="J901" i="21"/>
  <c r="I901" i="21"/>
  <c r="H901" i="21"/>
  <c r="J949" i="21"/>
  <c r="J947" i="21" s="1"/>
  <c r="J935" i="21"/>
  <c r="I935" i="21"/>
  <c r="J686" i="21"/>
  <c r="I686" i="21"/>
  <c r="J573" i="21"/>
  <c r="I573" i="21"/>
  <c r="H573" i="21"/>
  <c r="J130" i="21"/>
  <c r="I130" i="21"/>
  <c r="I1016" i="21"/>
  <c r="J1016" i="21"/>
  <c r="I1017" i="21"/>
  <c r="J1017" i="21"/>
  <c r="H1017" i="21"/>
  <c r="H1016" i="21"/>
  <c r="I750" i="21"/>
  <c r="I746" i="21" s="1"/>
  <c r="J750" i="21"/>
  <c r="J746" i="21" s="1"/>
  <c r="I853" i="21"/>
  <c r="J853" i="21"/>
  <c r="H853" i="21"/>
  <c r="H150" i="21"/>
  <c r="I150" i="21"/>
  <c r="J706" i="21" l="1"/>
  <c r="I706" i="21"/>
  <c r="I628" i="21"/>
  <c r="I627" i="21" s="1"/>
  <c r="J628" i="21"/>
  <c r="J627" i="21" s="1"/>
  <c r="H628" i="21"/>
  <c r="H627" i="21" s="1"/>
  <c r="H364" i="21"/>
  <c r="H366" i="21"/>
  <c r="H365" i="21"/>
  <c r="H787" i="21"/>
  <c r="H788" i="21"/>
  <c r="H358" i="21"/>
  <c r="I782" i="21"/>
  <c r="I779" i="21" s="1"/>
  <c r="J782" i="21"/>
  <c r="J779" i="21" s="1"/>
  <c r="J582" i="21"/>
  <c r="I582" i="21"/>
  <c r="I577" i="21"/>
  <c r="J577" i="21"/>
  <c r="I578" i="21"/>
  <c r="J578" i="21"/>
  <c r="I541" i="21"/>
  <c r="J541" i="21"/>
  <c r="I61" i="21"/>
  <c r="J61" i="21"/>
  <c r="H61" i="21"/>
  <c r="H448" i="21"/>
  <c r="H450" i="21"/>
  <c r="H128" i="21"/>
  <c r="J576" i="21" l="1"/>
  <c r="I576" i="21"/>
  <c r="H363" i="21"/>
  <c r="H355" i="21" s="1"/>
  <c r="I595" i="21" l="1"/>
  <c r="J595" i="21"/>
  <c r="H595" i="21"/>
  <c r="I1015" i="21" l="1"/>
  <c r="J1015" i="21"/>
  <c r="H1015" i="21"/>
  <c r="I1007" i="21"/>
  <c r="J1007" i="21"/>
  <c r="H1007" i="21"/>
  <c r="I981" i="21"/>
  <c r="J981" i="21"/>
  <c r="H981" i="21"/>
  <c r="I826" i="21"/>
  <c r="J826" i="21"/>
  <c r="H826" i="21"/>
  <c r="I569" i="21"/>
  <c r="J569" i="21"/>
  <c r="H569" i="21"/>
  <c r="I470" i="21"/>
  <c r="J470" i="21"/>
  <c r="H470" i="21"/>
  <c r="I403" i="21"/>
  <c r="J403" i="21"/>
  <c r="H403" i="21"/>
  <c r="I284" i="21"/>
  <c r="J284" i="21"/>
  <c r="H284" i="21"/>
  <c r="I989" i="21" l="1"/>
  <c r="I988" i="21" s="1"/>
  <c r="I980" i="21" s="1"/>
  <c r="J989" i="21"/>
  <c r="J988" i="21" s="1"/>
  <c r="J980" i="21" s="1"/>
  <c r="H989" i="21"/>
  <c r="H988" i="21" s="1"/>
  <c r="H980" i="21" s="1"/>
  <c r="H28" i="21"/>
  <c r="I236" i="21"/>
  <c r="J236" i="21"/>
  <c r="H236" i="21"/>
  <c r="J466" i="21" l="1"/>
  <c r="J836" i="21" l="1"/>
  <c r="I836" i="21"/>
  <c r="I722" i="21"/>
  <c r="J722" i="21"/>
  <c r="H722" i="21" l="1"/>
  <c r="I186" i="21"/>
  <c r="J186" i="21"/>
  <c r="H186" i="21"/>
  <c r="H165" i="21"/>
  <c r="H164" i="21" s="1"/>
  <c r="H196" i="21"/>
  <c r="H160" i="21" l="1"/>
  <c r="H159" i="21" s="1"/>
  <c r="I835" i="21"/>
  <c r="J835" i="21"/>
  <c r="H835" i="21"/>
  <c r="I830" i="21"/>
  <c r="J830" i="21"/>
  <c r="I831" i="21"/>
  <c r="J831" i="21"/>
  <c r="I834" i="21"/>
  <c r="J834" i="21"/>
  <c r="H834" i="21"/>
  <c r="H831" i="21"/>
  <c r="H830" i="21"/>
  <c r="I1047" i="21"/>
  <c r="J1047" i="21"/>
  <c r="H1047" i="21"/>
  <c r="I1044" i="21"/>
  <c r="J1044" i="21"/>
  <c r="H1044" i="21"/>
  <c r="I539" i="21"/>
  <c r="J539" i="21"/>
  <c r="I540" i="21"/>
  <c r="J540" i="21"/>
  <c r="H540" i="21"/>
  <c r="H539" i="21"/>
  <c r="I38" i="21"/>
  <c r="J38" i="21"/>
  <c r="H38" i="21"/>
  <c r="I37" i="21"/>
  <c r="J37" i="21"/>
  <c r="H37" i="21"/>
  <c r="I538" i="21" l="1"/>
  <c r="J538" i="21"/>
  <c r="I926" i="21"/>
  <c r="I286" i="21" l="1"/>
  <c r="J286" i="21"/>
  <c r="H286" i="21"/>
  <c r="I289" i="21"/>
  <c r="J289" i="21"/>
  <c r="H289" i="21"/>
  <c r="I292" i="21"/>
  <c r="J292" i="21"/>
  <c r="H292" i="21"/>
  <c r="I295" i="21"/>
  <c r="J295" i="21"/>
  <c r="H295" i="21"/>
  <c r="I298" i="21"/>
  <c r="J298" i="21"/>
  <c r="H298" i="21"/>
  <c r="I87" i="21"/>
  <c r="J87" i="21"/>
  <c r="H87" i="21"/>
  <c r="I98" i="21"/>
  <c r="J98" i="21"/>
  <c r="H99" i="21"/>
  <c r="I633" i="21"/>
  <c r="I121" i="21"/>
  <c r="J121" i="21"/>
  <c r="H98" i="21" l="1"/>
  <c r="I358" i="21"/>
  <c r="I355" i="21" s="1"/>
  <c r="J358" i="21"/>
  <c r="J355" i="21" s="1"/>
  <c r="H362" i="21"/>
  <c r="J36" i="21" l="1"/>
  <c r="I36" i="21"/>
  <c r="H36" i="21"/>
  <c r="H113" i="21"/>
  <c r="H510" i="21"/>
  <c r="H509" i="21" s="1"/>
  <c r="J510" i="21"/>
  <c r="I510" i="21"/>
  <c r="I509" i="21" s="1"/>
  <c r="I449" i="21"/>
  <c r="J449" i="21"/>
  <c r="H449" i="21"/>
  <c r="I224" i="21"/>
  <c r="J224" i="21"/>
  <c r="H224" i="21"/>
  <c r="I502" i="21" l="1"/>
  <c r="J502" i="21"/>
  <c r="H502" i="21"/>
  <c r="I221" i="21" l="1"/>
  <c r="I220" i="21" s="1"/>
  <c r="I219" i="21" s="1"/>
  <c r="J221" i="21"/>
  <c r="J220" i="21" s="1"/>
  <c r="J219" i="21" s="1"/>
  <c r="H221" i="21"/>
  <c r="H220" i="21" s="1"/>
  <c r="H219" i="21" s="1"/>
  <c r="H218" i="21" l="1"/>
  <c r="H217" i="21" s="1"/>
  <c r="I218" i="21"/>
  <c r="J218" i="21"/>
  <c r="I307" i="21" l="1"/>
  <c r="J307" i="21"/>
  <c r="H307" i="21"/>
  <c r="I240" i="21"/>
  <c r="I239" i="21" s="1"/>
  <c r="J240" i="21"/>
  <c r="J239" i="21" s="1"/>
  <c r="H240" i="21"/>
  <c r="H239" i="21" s="1"/>
  <c r="I597" i="21" l="1"/>
  <c r="J597" i="21"/>
  <c r="H597" i="21"/>
  <c r="J855" i="21"/>
  <c r="J854" i="21" s="1"/>
  <c r="I855" i="21"/>
  <c r="I854" i="21" s="1"/>
  <c r="H855" i="21"/>
  <c r="H854" i="21" s="1"/>
  <c r="J745" i="21" l="1"/>
  <c r="I600" i="21"/>
  <c r="I591" i="21" s="1"/>
  <c r="J600" i="21"/>
  <c r="J591" i="21" s="1"/>
  <c r="H600" i="21"/>
  <c r="H591" i="21" s="1"/>
  <c r="H786" i="21"/>
  <c r="H782" i="21" s="1"/>
  <c r="H779" i="21" s="1"/>
  <c r="H129" i="21"/>
  <c r="I129" i="21"/>
  <c r="J129" i="21"/>
  <c r="J80" i="21" l="1"/>
  <c r="I80" i="21"/>
  <c r="H80" i="21"/>
  <c r="I942" i="21"/>
  <c r="J942" i="21"/>
  <c r="H942" i="21"/>
  <c r="J79" i="21" l="1"/>
  <c r="J78" i="21" s="1"/>
  <c r="J77" i="21" s="1"/>
  <c r="I79" i="21"/>
  <c r="I78" i="21" s="1"/>
  <c r="I77" i="21" s="1"/>
  <c r="H79" i="21"/>
  <c r="H78" i="21" s="1"/>
  <c r="H77" i="21" s="1"/>
  <c r="I200" i="21"/>
  <c r="I199" i="21" s="1"/>
  <c r="J200" i="21"/>
  <c r="H200" i="21"/>
  <c r="H199" i="21" s="1"/>
  <c r="H198" i="21" s="1"/>
  <c r="I412" i="21" l="1"/>
  <c r="J412" i="21"/>
  <c r="H123" i="21" l="1"/>
  <c r="I123" i="21"/>
  <c r="J123" i="21"/>
  <c r="I496" i="21"/>
  <c r="J496" i="21"/>
  <c r="H496" i="21"/>
  <c r="H661" i="21" l="1"/>
  <c r="H660" i="21" s="1"/>
  <c r="I661" i="21"/>
  <c r="I660" i="21" s="1"/>
  <c r="J661" i="21"/>
  <c r="J660" i="21" s="1"/>
  <c r="I832" i="21"/>
  <c r="I829" i="21" s="1"/>
  <c r="J832" i="21"/>
  <c r="J829" i="21" s="1"/>
  <c r="H832" i="21"/>
  <c r="H829" i="21" s="1"/>
  <c r="H806" i="21" l="1"/>
  <c r="I806" i="21"/>
  <c r="J806" i="21"/>
  <c r="H849" i="21"/>
  <c r="H485" i="21" l="1"/>
  <c r="I485" i="21"/>
  <c r="J485" i="21"/>
  <c r="H478" i="21"/>
  <c r="I478" i="21"/>
  <c r="J478" i="21"/>
  <c r="H210" i="21" l="1"/>
  <c r="I210" i="21"/>
  <c r="J210" i="21"/>
  <c r="H121" i="21" l="1"/>
  <c r="H71" i="21"/>
  <c r="I71" i="21"/>
  <c r="J71" i="21"/>
  <c r="I282" i="21" l="1"/>
  <c r="I281" i="21" s="1"/>
  <c r="I280" i="21" s="1"/>
  <c r="J282" i="21"/>
  <c r="J281" i="21" s="1"/>
  <c r="J280" i="21" s="1"/>
  <c r="H282" i="21"/>
  <c r="H281" i="21" s="1"/>
  <c r="H280" i="21" s="1"/>
  <c r="I589" i="21" l="1"/>
  <c r="J589" i="21"/>
  <c r="I587" i="21"/>
  <c r="J587" i="21"/>
  <c r="H589" i="21"/>
  <c r="J773" i="21"/>
  <c r="J772" i="21" s="1"/>
  <c r="I773" i="21"/>
  <c r="I772" i="21" s="1"/>
  <c r="H773" i="21"/>
  <c r="H772" i="21" s="1"/>
  <c r="H625" i="21"/>
  <c r="H624" i="21" s="1"/>
  <c r="I625" i="21"/>
  <c r="I624" i="21" s="1"/>
  <c r="J625" i="21"/>
  <c r="J624" i="21" s="1"/>
  <c r="I849" i="21"/>
  <c r="J849" i="21"/>
  <c r="J846" i="21"/>
  <c r="I846" i="21"/>
  <c r="H846" i="21"/>
  <c r="I845" i="21" l="1"/>
  <c r="H845" i="21"/>
  <c r="J845" i="21"/>
  <c r="H836" i="21"/>
  <c r="H587" i="21"/>
  <c r="H112" i="21"/>
  <c r="H955" i="21"/>
  <c r="I955" i="21"/>
  <c r="J955" i="21"/>
  <c r="H89" i="21"/>
  <c r="H91" i="21"/>
  <c r="I91" i="21"/>
  <c r="J91" i="21"/>
  <c r="I97" i="21"/>
  <c r="I96" i="21" s="1"/>
  <c r="J97" i="21"/>
  <c r="J96" i="21" s="1"/>
  <c r="H97" i="21"/>
  <c r="H96" i="21" s="1"/>
  <c r="I89" i="21"/>
  <c r="J89" i="21"/>
  <c r="I95" i="21"/>
  <c r="I93" i="21" s="1"/>
  <c r="J95" i="21"/>
  <c r="J93" i="21" s="1"/>
  <c r="H93" i="21"/>
  <c r="I411" i="21"/>
  <c r="J411" i="21"/>
  <c r="H411" i="21"/>
  <c r="I410" i="21"/>
  <c r="J410" i="21"/>
  <c r="H410" i="21"/>
  <c r="J409" i="21" l="1"/>
  <c r="I409" i="21"/>
  <c r="H409" i="21"/>
  <c r="I833" i="21"/>
  <c r="J833" i="21"/>
  <c r="H833" i="21"/>
  <c r="I398" i="21"/>
  <c r="I397" i="21" s="1"/>
  <c r="J398" i="21"/>
  <c r="J397" i="21" s="1"/>
  <c r="H398" i="21"/>
  <c r="H397" i="21" s="1"/>
  <c r="I1065" i="21"/>
  <c r="J1065" i="21"/>
  <c r="I1067" i="21"/>
  <c r="J1067" i="21"/>
  <c r="I1068" i="21"/>
  <c r="J1068" i="21"/>
  <c r="I1069" i="21"/>
  <c r="J1069" i="21"/>
  <c r="H1069" i="21"/>
  <c r="H1068" i="21"/>
  <c r="H1067" i="21"/>
  <c r="H1065" i="21" l="1"/>
  <c r="I1049" i="21"/>
  <c r="J1049" i="21"/>
  <c r="H1048" i="21"/>
  <c r="I1048" i="21"/>
  <c r="J1048" i="21"/>
  <c r="J1046" i="21"/>
  <c r="H1049" i="21"/>
  <c r="H541" i="21"/>
  <c r="H538" i="21" s="1"/>
  <c r="J535" i="21"/>
  <c r="I535" i="21"/>
  <c r="H535" i="21"/>
  <c r="I466" i="21"/>
  <c r="H466" i="21"/>
  <c r="J445" i="21"/>
  <c r="I445" i="21"/>
  <c r="H445" i="21"/>
  <c r="I23" i="21" l="1"/>
  <c r="I22" i="21" s="1"/>
  <c r="I21" i="21" s="1"/>
  <c r="J23" i="21"/>
  <c r="J22" i="21" s="1"/>
  <c r="J21" i="21" s="1"/>
  <c r="I28" i="21"/>
  <c r="J28" i="21"/>
  <c r="I33" i="21"/>
  <c r="J33" i="21"/>
  <c r="I44" i="21"/>
  <c r="J44" i="21"/>
  <c r="I50" i="21"/>
  <c r="I49" i="21" s="1"/>
  <c r="I48" i="21" s="1"/>
  <c r="J50" i="21"/>
  <c r="J49" i="21" s="1"/>
  <c r="J48" i="21" s="1"/>
  <c r="I55" i="21"/>
  <c r="I54" i="21" s="1"/>
  <c r="I53" i="21" s="1"/>
  <c r="J55" i="21"/>
  <c r="J54" i="21" s="1"/>
  <c r="J53" i="21" s="1"/>
  <c r="I58" i="21"/>
  <c r="I57" i="21" s="1"/>
  <c r="J58" i="21"/>
  <c r="J57" i="21" s="1"/>
  <c r="I63" i="21"/>
  <c r="J63" i="21"/>
  <c r="I66" i="21"/>
  <c r="I65" i="21" s="1"/>
  <c r="J66" i="21"/>
  <c r="J65" i="21" s="1"/>
  <c r="I69" i="21"/>
  <c r="J69" i="21"/>
  <c r="I74" i="21"/>
  <c r="J74" i="21"/>
  <c r="I85" i="21"/>
  <c r="I84" i="21" s="1"/>
  <c r="J85" i="21"/>
  <c r="J84" i="21" s="1"/>
  <c r="I104" i="21"/>
  <c r="J104" i="21"/>
  <c r="I106" i="21"/>
  <c r="J106" i="21"/>
  <c r="J112" i="21"/>
  <c r="I112" i="21"/>
  <c r="I114" i="21"/>
  <c r="J114" i="21"/>
  <c r="I116" i="21"/>
  <c r="J116" i="21"/>
  <c r="I125" i="21"/>
  <c r="J125" i="21"/>
  <c r="I127" i="21"/>
  <c r="J127" i="21"/>
  <c r="I133" i="21"/>
  <c r="I132" i="21" s="1"/>
  <c r="J133" i="21"/>
  <c r="J132" i="21" s="1"/>
  <c r="I137" i="21"/>
  <c r="I136" i="21" s="1"/>
  <c r="I135" i="21" s="1"/>
  <c r="J137" i="21"/>
  <c r="J136" i="21" s="1"/>
  <c r="J135" i="21" s="1"/>
  <c r="I141" i="21"/>
  <c r="I140" i="21" s="1"/>
  <c r="I139" i="21" s="1"/>
  <c r="J141" i="21"/>
  <c r="J140" i="21" s="1"/>
  <c r="J139" i="21" s="1"/>
  <c r="I152" i="21"/>
  <c r="J152" i="21"/>
  <c r="I154" i="21"/>
  <c r="J154" i="21"/>
  <c r="J165" i="21"/>
  <c r="J164" i="21" s="1"/>
  <c r="J159" i="21" s="1"/>
  <c r="I172" i="21"/>
  <c r="I171" i="21" s="1"/>
  <c r="I170" i="21" s="1"/>
  <c r="J172" i="21"/>
  <c r="J171" i="21" s="1"/>
  <c r="J170" i="21" s="1"/>
  <c r="I179" i="21"/>
  <c r="J179" i="21"/>
  <c r="I181" i="21"/>
  <c r="J181" i="21"/>
  <c r="I188" i="21"/>
  <c r="I185" i="21" s="1"/>
  <c r="J188" i="21"/>
  <c r="J185" i="21" s="1"/>
  <c r="I196" i="21"/>
  <c r="I195" i="21" s="1"/>
  <c r="J196" i="21"/>
  <c r="J195" i="21" s="1"/>
  <c r="I198" i="21"/>
  <c r="J199" i="21"/>
  <c r="J198" i="21" s="1"/>
  <c r="I207" i="21"/>
  <c r="J207" i="21"/>
  <c r="I209" i="21"/>
  <c r="J209" i="21"/>
  <c r="I214" i="21"/>
  <c r="I213" i="21" s="1"/>
  <c r="J214" i="21"/>
  <c r="J213" i="21" s="1"/>
  <c r="I231" i="21"/>
  <c r="J231" i="21"/>
  <c r="I233" i="21"/>
  <c r="J233" i="21"/>
  <c r="I246" i="21"/>
  <c r="I245" i="21" s="1"/>
  <c r="I244" i="21" s="1"/>
  <c r="J246" i="21"/>
  <c r="J245" i="21" s="1"/>
  <c r="J244" i="21" s="1"/>
  <c r="I251" i="21"/>
  <c r="I250" i="21" s="1"/>
  <c r="J251" i="21"/>
  <c r="J250" i="21" s="1"/>
  <c r="I254" i="21"/>
  <c r="I253" i="21" s="1"/>
  <c r="J254" i="21"/>
  <c r="J253" i="21" s="1"/>
  <c r="I259" i="21"/>
  <c r="I258" i="21" s="1"/>
  <c r="I257" i="21" s="1"/>
  <c r="I256" i="21" s="1"/>
  <c r="J259" i="21"/>
  <c r="J258" i="21" s="1"/>
  <c r="J257" i="21" s="1"/>
  <c r="J256" i="21" s="1"/>
  <c r="I267" i="21"/>
  <c r="I264" i="21" s="1"/>
  <c r="J267" i="21"/>
  <c r="J264" i="21" s="1"/>
  <c r="I273" i="21"/>
  <c r="I272" i="21" s="1"/>
  <c r="I271" i="21" s="1"/>
  <c r="I270" i="21" s="1"/>
  <c r="J273" i="21"/>
  <c r="J272" i="21" s="1"/>
  <c r="J271" i="21" s="1"/>
  <c r="J270" i="21" s="1"/>
  <c r="I303" i="21"/>
  <c r="J303" i="21"/>
  <c r="I305" i="21"/>
  <c r="J305" i="21"/>
  <c r="I314" i="21"/>
  <c r="I313" i="21" s="1"/>
  <c r="I312" i="21" s="1"/>
  <c r="J314" i="21"/>
  <c r="J313" i="21" s="1"/>
  <c r="J312" i="21" s="1"/>
  <c r="I321" i="21"/>
  <c r="I320" i="21" s="1"/>
  <c r="J321" i="21"/>
  <c r="J320" i="21" s="1"/>
  <c r="I322" i="21"/>
  <c r="J322" i="21"/>
  <c r="I326" i="21"/>
  <c r="I325" i="21" s="1"/>
  <c r="J326" i="21"/>
  <c r="J325" i="21" s="1"/>
  <c r="I346" i="21"/>
  <c r="I345" i="21" s="1"/>
  <c r="I344" i="21" s="1"/>
  <c r="I343" i="21" s="1"/>
  <c r="J346" i="21"/>
  <c r="J345" i="21" s="1"/>
  <c r="J344" i="21" s="1"/>
  <c r="J343" i="21" s="1"/>
  <c r="I352" i="21"/>
  <c r="I351" i="21" s="1"/>
  <c r="I350" i="21" s="1"/>
  <c r="I349" i="21" s="1"/>
  <c r="J352" i="21"/>
  <c r="J351" i="21" s="1"/>
  <c r="J350" i="21" s="1"/>
  <c r="J349" i="21" s="1"/>
  <c r="I370" i="21"/>
  <c r="I369" i="21" s="1"/>
  <c r="J370" i="21"/>
  <c r="J369" i="21" s="1"/>
  <c r="I386" i="21"/>
  <c r="I385" i="21" s="1"/>
  <c r="I384" i="21" s="1"/>
  <c r="I383" i="21" s="1"/>
  <c r="J386" i="21"/>
  <c r="J385" i="21" s="1"/>
  <c r="J384" i="21" s="1"/>
  <c r="J383" i="21" s="1"/>
  <c r="I396" i="21"/>
  <c r="I395" i="21" s="1"/>
  <c r="I394" i="21" s="1"/>
  <c r="J396" i="21"/>
  <c r="J395" i="21" s="1"/>
  <c r="J394" i="21" s="1"/>
  <c r="I402" i="21"/>
  <c r="I401" i="21" s="1"/>
  <c r="J402" i="21"/>
  <c r="J401" i="21" s="1"/>
  <c r="I407" i="21"/>
  <c r="J407" i="21"/>
  <c r="I417" i="21"/>
  <c r="J417" i="21"/>
  <c r="I422" i="21"/>
  <c r="I421" i="21" s="1"/>
  <c r="J422" i="21"/>
  <c r="J421" i="21" s="1"/>
  <c r="J426" i="21"/>
  <c r="J425" i="21" s="1"/>
  <c r="I426" i="21"/>
  <c r="I432" i="21"/>
  <c r="I431" i="21" s="1"/>
  <c r="I430" i="21" s="1"/>
  <c r="I429" i="21" s="1"/>
  <c r="I428" i="21" s="1"/>
  <c r="J432" i="21"/>
  <c r="J431" i="21" s="1"/>
  <c r="J430" i="21" s="1"/>
  <c r="J429" i="21" s="1"/>
  <c r="J428" i="21" s="1"/>
  <c r="I437" i="21"/>
  <c r="I436" i="21" s="1"/>
  <c r="I435" i="21" s="1"/>
  <c r="I434" i="21" s="1"/>
  <c r="J437" i="21"/>
  <c r="J436" i="21" s="1"/>
  <c r="J435" i="21" s="1"/>
  <c r="J434" i="21" s="1"/>
  <c r="I444" i="21"/>
  <c r="I443" i="21" s="1"/>
  <c r="J444" i="21"/>
  <c r="J443" i="21" s="1"/>
  <c r="I447" i="21"/>
  <c r="I446" i="21" s="1"/>
  <c r="J447" i="21"/>
  <c r="J446" i="21" s="1"/>
  <c r="I453" i="21"/>
  <c r="I452" i="21" s="1"/>
  <c r="J453" i="21"/>
  <c r="J452" i="21" s="1"/>
  <c r="I464" i="21"/>
  <c r="J464" i="21"/>
  <c r="I465" i="21"/>
  <c r="J465" i="21"/>
  <c r="I467" i="21"/>
  <c r="J467" i="21"/>
  <c r="I469" i="21"/>
  <c r="I484" i="21"/>
  <c r="J484" i="21"/>
  <c r="I491" i="21"/>
  <c r="J491" i="21"/>
  <c r="I514" i="21"/>
  <c r="I513" i="21" s="1"/>
  <c r="J514" i="21"/>
  <c r="J513" i="21" s="1"/>
  <c r="I519" i="21"/>
  <c r="I518" i="21" s="1"/>
  <c r="J519" i="21"/>
  <c r="J518" i="21" s="1"/>
  <c r="I523" i="21"/>
  <c r="I522" i="21" s="1"/>
  <c r="I521" i="21" s="1"/>
  <c r="J523" i="21"/>
  <c r="J522" i="21" s="1"/>
  <c r="J521" i="21" s="1"/>
  <c r="J526" i="21"/>
  <c r="J525" i="21" s="1"/>
  <c r="I526" i="21"/>
  <c r="I525" i="21" s="1"/>
  <c r="I531" i="21"/>
  <c r="J531" i="21"/>
  <c r="I547" i="21"/>
  <c r="I546" i="21" s="1"/>
  <c r="I545" i="21" s="1"/>
  <c r="J547" i="21"/>
  <c r="J546" i="21" s="1"/>
  <c r="J545" i="21" s="1"/>
  <c r="I558" i="21"/>
  <c r="J558" i="21"/>
  <c r="I561" i="21"/>
  <c r="J561" i="21"/>
  <c r="J563" i="21"/>
  <c r="I563" i="21"/>
  <c r="I574" i="21"/>
  <c r="J574" i="21"/>
  <c r="I586" i="21"/>
  <c r="J586" i="21"/>
  <c r="I622" i="21"/>
  <c r="I621" i="21" s="1"/>
  <c r="I620" i="21" s="1"/>
  <c r="J622" i="21"/>
  <c r="J621" i="21" s="1"/>
  <c r="J620" i="21" s="1"/>
  <c r="J633" i="21"/>
  <c r="I635" i="21"/>
  <c r="J635" i="21"/>
  <c r="I641" i="21"/>
  <c r="I640" i="21" s="1"/>
  <c r="J641" i="21"/>
  <c r="J640" i="21" s="1"/>
  <c r="I678" i="21"/>
  <c r="I677" i="21" s="1"/>
  <c r="J678" i="21"/>
  <c r="J677" i="21" s="1"/>
  <c r="I681" i="21"/>
  <c r="J681" i="21"/>
  <c r="I717" i="21"/>
  <c r="J717" i="21"/>
  <c r="I720" i="21"/>
  <c r="J720" i="21"/>
  <c r="I726" i="21"/>
  <c r="J726" i="21"/>
  <c r="I728" i="21"/>
  <c r="J728" i="21"/>
  <c r="J741" i="21"/>
  <c r="I753" i="21"/>
  <c r="J753" i="21"/>
  <c r="I765" i="21"/>
  <c r="I764" i="21" s="1"/>
  <c r="J765" i="21"/>
  <c r="J764" i="21" s="1"/>
  <c r="I769" i="21"/>
  <c r="I768" i="21" s="1"/>
  <c r="J769" i="21"/>
  <c r="J768" i="21" s="1"/>
  <c r="I776" i="21"/>
  <c r="I775" i="21" s="1"/>
  <c r="J776" i="21"/>
  <c r="J775" i="21" s="1"/>
  <c r="I795" i="21"/>
  <c r="I794" i="21" s="1"/>
  <c r="I790" i="21" s="1"/>
  <c r="J795" i="21"/>
  <c r="J794" i="21" s="1"/>
  <c r="J790" i="21" s="1"/>
  <c r="I809" i="21"/>
  <c r="I808" i="21" s="1"/>
  <c r="J809" i="21"/>
  <c r="J808" i="21" s="1"/>
  <c r="I815" i="21"/>
  <c r="I814" i="21" s="1"/>
  <c r="I813" i="21" s="1"/>
  <c r="J815" i="21"/>
  <c r="J814" i="21" s="1"/>
  <c r="J813" i="21" s="1"/>
  <c r="I819" i="21"/>
  <c r="I818" i="21" s="1"/>
  <c r="J819" i="21"/>
  <c r="J818" i="21" s="1"/>
  <c r="I823" i="21"/>
  <c r="I822" i="21" s="1"/>
  <c r="J823" i="21"/>
  <c r="J822" i="21" s="1"/>
  <c r="I825" i="21"/>
  <c r="J825" i="21"/>
  <c r="I843" i="21"/>
  <c r="I842" i="21" s="1"/>
  <c r="I841" i="21" s="1"/>
  <c r="J843" i="21"/>
  <c r="J842" i="21" s="1"/>
  <c r="J841" i="21" s="1"/>
  <c r="I859" i="21"/>
  <c r="I858" i="21" s="1"/>
  <c r="J859" i="21"/>
  <c r="J858" i="21" s="1"/>
  <c r="I862" i="21"/>
  <c r="I861" i="21" s="1"/>
  <c r="J862" i="21"/>
  <c r="J861" i="21" s="1"/>
  <c r="I869" i="21"/>
  <c r="J869" i="21"/>
  <c r="I877" i="21"/>
  <c r="J877" i="21"/>
  <c r="I881" i="21"/>
  <c r="I880" i="21" s="1"/>
  <c r="J881" i="21"/>
  <c r="J880" i="21" s="1"/>
  <c r="I886" i="21"/>
  <c r="I885" i="21" s="1"/>
  <c r="J886" i="21"/>
  <c r="J885" i="21" s="1"/>
  <c r="I894" i="21"/>
  <c r="I893" i="21" s="1"/>
  <c r="I892" i="21" s="1"/>
  <c r="I891" i="21" s="1"/>
  <c r="I890" i="21" s="1"/>
  <c r="J894" i="21"/>
  <c r="J893" i="21" s="1"/>
  <c r="J892" i="21" s="1"/>
  <c r="J891" i="21" s="1"/>
  <c r="J890" i="21" s="1"/>
  <c r="I900" i="21"/>
  <c r="J900" i="21"/>
  <c r="I906" i="21"/>
  <c r="J906" i="21"/>
  <c r="I909" i="21"/>
  <c r="J909" i="21"/>
  <c r="I912" i="21"/>
  <c r="J912" i="21"/>
  <c r="I915" i="21"/>
  <c r="J915" i="21"/>
  <c r="I918" i="21"/>
  <c r="J918" i="21"/>
  <c r="I921" i="21"/>
  <c r="J921" i="21"/>
  <c r="I924" i="21"/>
  <c r="J924" i="21"/>
  <c r="I927" i="21"/>
  <c r="J927" i="21"/>
  <c r="I930" i="21"/>
  <c r="J930" i="21"/>
  <c r="I933" i="21"/>
  <c r="J933" i="21"/>
  <c r="I936" i="21"/>
  <c r="J936" i="21"/>
  <c r="I939" i="21"/>
  <c r="J939" i="21"/>
  <c r="I944" i="21"/>
  <c r="J944" i="21"/>
  <c r="I950" i="21"/>
  <c r="J950" i="21"/>
  <c r="I953" i="21"/>
  <c r="J953" i="21"/>
  <c r="I958" i="21"/>
  <c r="I957" i="21" s="1"/>
  <c r="J958" i="21"/>
  <c r="I962" i="21"/>
  <c r="J962" i="21"/>
  <c r="I964" i="21"/>
  <c r="J964" i="21"/>
  <c r="I966" i="21"/>
  <c r="J966" i="21"/>
  <c r="I971" i="21"/>
  <c r="J971" i="21"/>
  <c r="I974" i="21"/>
  <c r="J974" i="21"/>
  <c r="I1023" i="21"/>
  <c r="J1023" i="21"/>
  <c r="I1025" i="21"/>
  <c r="J1025" i="21"/>
  <c r="I1029" i="21"/>
  <c r="I1028" i="21" s="1"/>
  <c r="J1029" i="21"/>
  <c r="J1028" i="21" s="1"/>
  <c r="I1032" i="21"/>
  <c r="I1031" i="21" s="1"/>
  <c r="J1032" i="21"/>
  <c r="J1031" i="21" s="1"/>
  <c r="I1035" i="21"/>
  <c r="I1034" i="21" s="1"/>
  <c r="J1035" i="21"/>
  <c r="J1034" i="21" s="1"/>
  <c r="J1043" i="21"/>
  <c r="I1043" i="21"/>
  <c r="I1051" i="21"/>
  <c r="J1051" i="21"/>
  <c r="I1056" i="21"/>
  <c r="J1056" i="21"/>
  <c r="I1058" i="21"/>
  <c r="J1058" i="21"/>
  <c r="I1064" i="21"/>
  <c r="J1064" i="21"/>
  <c r="I1071" i="21"/>
  <c r="J1071" i="21"/>
  <c r="H1071" i="21"/>
  <c r="H1064" i="21"/>
  <c r="H1058" i="21"/>
  <c r="H1056" i="21"/>
  <c r="H1051" i="21"/>
  <c r="H1043" i="21"/>
  <c r="H1035" i="21"/>
  <c r="H1034" i="21" s="1"/>
  <c r="H1032" i="21"/>
  <c r="H1031" i="21" s="1"/>
  <c r="H1029" i="21"/>
  <c r="H1028" i="21" s="1"/>
  <c r="H1025" i="21"/>
  <c r="H1023" i="21"/>
  <c r="H974" i="21"/>
  <c r="H971" i="21"/>
  <c r="H966" i="21"/>
  <c r="H964" i="21"/>
  <c r="H962" i="21"/>
  <c r="H958" i="21"/>
  <c r="H953" i="21"/>
  <c r="H950" i="21"/>
  <c r="H947" i="21"/>
  <c r="H944" i="21"/>
  <c r="H939" i="21"/>
  <c r="H936" i="21"/>
  <c r="H933" i="21"/>
  <c r="H930" i="21"/>
  <c r="H927" i="21"/>
  <c r="H924" i="21"/>
  <c r="H921" i="21"/>
  <c r="H918" i="21"/>
  <c r="H915" i="21"/>
  <c r="H912" i="21"/>
  <c r="H909" i="21"/>
  <c r="H906" i="21"/>
  <c r="H900" i="21"/>
  <c r="H894" i="21"/>
  <c r="H893" i="21" s="1"/>
  <c r="H892" i="21" s="1"/>
  <c r="H891" i="21" s="1"/>
  <c r="H890" i="21" s="1"/>
  <c r="H886" i="21"/>
  <c r="H885" i="21" s="1"/>
  <c r="H881" i="21"/>
  <c r="H880" i="21" s="1"/>
  <c r="H877" i="21"/>
  <c r="H869" i="21"/>
  <c r="H862" i="21"/>
  <c r="H861" i="21" s="1"/>
  <c r="H859" i="21"/>
  <c r="H858" i="21" s="1"/>
  <c r="H843" i="21"/>
  <c r="H842" i="21" s="1"/>
  <c r="H841" i="21" s="1"/>
  <c r="H825" i="21"/>
  <c r="H823" i="21"/>
  <c r="H822" i="21" s="1"/>
  <c r="H819" i="21"/>
  <c r="H818" i="21" s="1"/>
  <c r="H815" i="21"/>
  <c r="H814" i="21" s="1"/>
  <c r="H813" i="21" s="1"/>
  <c r="H809" i="21"/>
  <c r="H808" i="21" s="1"/>
  <c r="H795" i="21"/>
  <c r="H794" i="21" s="1"/>
  <c r="H790" i="21" s="1"/>
  <c r="H776" i="21"/>
  <c r="H775" i="21" s="1"/>
  <c r="H768" i="21"/>
  <c r="H765" i="21"/>
  <c r="H764" i="21" s="1"/>
  <c r="H753" i="21"/>
  <c r="H728" i="21"/>
  <c r="H726" i="21"/>
  <c r="H720" i="21"/>
  <c r="H717" i="21"/>
  <c r="H678" i="21"/>
  <c r="H677" i="21" s="1"/>
  <c r="H641" i="21"/>
  <c r="H640" i="21" s="1"/>
  <c r="H635" i="21"/>
  <c r="H633" i="21"/>
  <c r="H622" i="21"/>
  <c r="H621" i="21" s="1"/>
  <c r="H620" i="21" s="1"/>
  <c r="H586" i="21"/>
  <c r="H574" i="21"/>
  <c r="H563" i="21"/>
  <c r="H561" i="21"/>
  <c r="H558" i="21"/>
  <c r="H547" i="21"/>
  <c r="H546" i="21" s="1"/>
  <c r="H545" i="21" s="1"/>
  <c r="H531" i="21"/>
  <c r="H526" i="21"/>
  <c r="H525" i="21" s="1"/>
  <c r="H523" i="21"/>
  <c r="H522" i="21" s="1"/>
  <c r="H521" i="21" s="1"/>
  <c r="H519" i="21"/>
  <c r="H518" i="21" s="1"/>
  <c r="H514" i="21"/>
  <c r="H513" i="21" s="1"/>
  <c r="H491" i="21"/>
  <c r="H484" i="21"/>
  <c r="H469" i="21"/>
  <c r="H467" i="21"/>
  <c r="H465" i="21"/>
  <c r="H464" i="21"/>
  <c r="H453" i="21"/>
  <c r="H452" i="21" s="1"/>
  <c r="H447" i="21"/>
  <c r="H446" i="21" s="1"/>
  <c r="H444" i="21"/>
  <c r="H443" i="21" s="1"/>
  <c r="H437" i="21"/>
  <c r="H436" i="21" s="1"/>
  <c r="H435" i="21" s="1"/>
  <c r="H434" i="21" s="1"/>
  <c r="H432" i="21"/>
  <c r="H431" i="21" s="1"/>
  <c r="H430" i="21" s="1"/>
  <c r="H429" i="21" s="1"/>
  <c r="H428" i="21" s="1"/>
  <c r="H426" i="21"/>
  <c r="H422" i="21"/>
  <c r="H421" i="21" s="1"/>
  <c r="H417" i="21"/>
  <c r="H407" i="21"/>
  <c r="H402" i="21"/>
  <c r="H401" i="21" s="1"/>
  <c r="H396" i="21"/>
  <c r="H395" i="21" s="1"/>
  <c r="H394" i="21" s="1"/>
  <c r="H386" i="21"/>
  <c r="H385" i="21" s="1"/>
  <c r="H384" i="21" s="1"/>
  <c r="H383" i="21" s="1"/>
  <c r="H370" i="21"/>
  <c r="H369" i="21" s="1"/>
  <c r="H352" i="21"/>
  <c r="H351" i="21" s="1"/>
  <c r="H350" i="21" s="1"/>
  <c r="H349" i="21" s="1"/>
  <c r="H346" i="21"/>
  <c r="H345" i="21" s="1"/>
  <c r="H344" i="21" s="1"/>
  <c r="H343" i="21" s="1"/>
  <c r="H326" i="21"/>
  <c r="H325" i="21" s="1"/>
  <c r="H322" i="21"/>
  <c r="H321" i="21"/>
  <c r="H320" i="21" s="1"/>
  <c r="H314" i="21"/>
  <c r="H313" i="21" s="1"/>
  <c r="H312" i="21" s="1"/>
  <c r="H305" i="21"/>
  <c r="H303" i="21"/>
  <c r="H273" i="21"/>
  <c r="H272" i="21" s="1"/>
  <c r="H271" i="21" s="1"/>
  <c r="H270" i="21" s="1"/>
  <c r="H267" i="21"/>
  <c r="H264" i="21" s="1"/>
  <c r="H259" i="21"/>
  <c r="H258" i="21" s="1"/>
  <c r="H257" i="21" s="1"/>
  <c r="H256" i="21" s="1"/>
  <c r="H254" i="21"/>
  <c r="H253" i="21" s="1"/>
  <c r="H251" i="21"/>
  <c r="H250" i="21" s="1"/>
  <c r="H246" i="21"/>
  <c r="H245" i="21" s="1"/>
  <c r="H244" i="21" s="1"/>
  <c r="H233" i="21"/>
  <c r="H231" i="21"/>
  <c r="H214" i="21"/>
  <c r="H213" i="21" s="1"/>
  <c r="H209" i="21"/>
  <c r="H207" i="21"/>
  <c r="H195" i="21"/>
  <c r="H188" i="21"/>
  <c r="H185" i="21" s="1"/>
  <c r="H181" i="21"/>
  <c r="H179" i="21"/>
  <c r="H172" i="21"/>
  <c r="H171" i="21" s="1"/>
  <c r="H170" i="21" s="1"/>
  <c r="H154" i="21"/>
  <c r="H152" i="21"/>
  <c r="H141" i="21"/>
  <c r="H140" i="21" s="1"/>
  <c r="H139" i="21" s="1"/>
  <c r="H137" i="21"/>
  <c r="H136" i="21" s="1"/>
  <c r="H135" i="21" s="1"/>
  <c r="H133" i="21"/>
  <c r="H132" i="21" s="1"/>
  <c r="H127" i="21"/>
  <c r="H125" i="21"/>
  <c r="H116" i="21"/>
  <c r="H114" i="21"/>
  <c r="H106" i="21"/>
  <c r="H104" i="21"/>
  <c r="H85" i="21"/>
  <c r="H84" i="21" s="1"/>
  <c r="H74" i="21"/>
  <c r="H69" i="21"/>
  <c r="H66" i="21"/>
  <c r="H65" i="21" s="1"/>
  <c r="H63" i="21"/>
  <c r="H58" i="21"/>
  <c r="H57" i="21" s="1"/>
  <c r="H55" i="21"/>
  <c r="H54" i="21" s="1"/>
  <c r="H53" i="21" s="1"/>
  <c r="H50" i="21"/>
  <c r="H49" i="21" s="1"/>
  <c r="H48" i="21" s="1"/>
  <c r="H44" i="21"/>
  <c r="H33" i="21"/>
  <c r="H23" i="21"/>
  <c r="H22" i="21" s="1"/>
  <c r="H21" i="21" s="1"/>
  <c r="I490" i="21" l="1"/>
  <c r="J490" i="21"/>
  <c r="H490" i="21"/>
  <c r="J716" i="21"/>
  <c r="H680" i="21"/>
  <c r="I680" i="21"/>
  <c r="J680" i="21"/>
  <c r="J149" i="21"/>
  <c r="J148" i="21" s="1"/>
  <c r="J147" i="21" s="1"/>
  <c r="I876" i="21"/>
  <c r="I875" i="21" s="1"/>
  <c r="I868" i="21" s="1"/>
  <c r="I864" i="21" s="1"/>
  <c r="J876" i="21"/>
  <c r="J875" i="21" s="1"/>
  <c r="J868" i="21" s="1"/>
  <c r="J864" i="21" s="1"/>
  <c r="J899" i="21"/>
  <c r="J898" i="21" s="1"/>
  <c r="J897" i="21" s="1"/>
  <c r="I899" i="21"/>
  <c r="I898" i="21" s="1"/>
  <c r="I897" i="21" s="1"/>
  <c r="H899" i="21"/>
  <c r="H898" i="21" s="1"/>
  <c r="H897" i="21" s="1"/>
  <c r="H149" i="21"/>
  <c r="H148" i="21" s="1"/>
  <c r="H147" i="21" s="1"/>
  <c r="I149" i="21"/>
  <c r="I148" i="21" s="1"/>
  <c r="I147" i="21" s="1"/>
  <c r="I568" i="21"/>
  <c r="J469" i="21"/>
  <c r="J568" i="21"/>
  <c r="H568" i="21"/>
  <c r="I1000" i="21"/>
  <c r="J1000" i="21"/>
  <c r="H27" i="21"/>
  <c r="H26" i="21" s="1"/>
  <c r="H1063" i="21"/>
  <c r="H1062" i="21" s="1"/>
  <c r="H1061" i="21" s="1"/>
  <c r="H1042" i="21"/>
  <c r="H1041" i="21" s="1"/>
  <c r="H406" i="21"/>
  <c r="H405" i="21" s="1"/>
  <c r="H400" i="21" s="1"/>
  <c r="J230" i="21"/>
  <c r="I230" i="21"/>
  <c r="H230" i="21"/>
  <c r="H229" i="21" s="1"/>
  <c r="H905" i="21"/>
  <c r="H111" i="21"/>
  <c r="H110" i="21" s="1"/>
  <c r="H206" i="21"/>
  <c r="H205" i="21" s="1"/>
  <c r="H204" i="21" s="1"/>
  <c r="H120" i="21"/>
  <c r="H119" i="21" s="1"/>
  <c r="J120" i="21"/>
  <c r="J119" i="21" s="1"/>
  <c r="H83" i="21"/>
  <c r="H76" i="21" s="1"/>
  <c r="I120" i="21"/>
  <c r="I119" i="21" s="1"/>
  <c r="H68" i="21"/>
  <c r="H279" i="21"/>
  <c r="J83" i="21"/>
  <c r="J76" i="21" s="1"/>
  <c r="I83" i="21"/>
  <c r="I76" i="21" s="1"/>
  <c r="I279" i="21"/>
  <c r="J279" i="21"/>
  <c r="I348" i="21"/>
  <c r="J348" i="21"/>
  <c r="H348" i="21"/>
  <c r="J905" i="21"/>
  <c r="I905" i="21"/>
  <c r="H876" i="21"/>
  <c r="H875" i="21" s="1"/>
  <c r="H868" i="21" s="1"/>
  <c r="H864" i="21" s="1"/>
  <c r="H178" i="21"/>
  <c r="I302" i="21"/>
  <c r="I301" i="21" s="1"/>
  <c r="J302" i="21"/>
  <c r="J301" i="21" s="1"/>
  <c r="H302" i="21"/>
  <c r="H301" i="21" s="1"/>
  <c r="I178" i="21"/>
  <c r="J178" i="21"/>
  <c r="J68" i="21"/>
  <c r="I68" i="21"/>
  <c r="I763" i="21"/>
  <c r="J763" i="21"/>
  <c r="H763" i="21"/>
  <c r="H249" i="21"/>
  <c r="H248" i="21" s="1"/>
  <c r="I263" i="21"/>
  <c r="I262" i="21" s="1"/>
  <c r="I261" i="21" s="1"/>
  <c r="H884" i="21"/>
  <c r="H883" i="21" s="1"/>
  <c r="H1022" i="21"/>
  <c r="J103" i="21"/>
  <c r="J102" i="21" s="1"/>
  <c r="I1063" i="21"/>
  <c r="I1062" i="21" s="1"/>
  <c r="I1061" i="21" s="1"/>
  <c r="I805" i="21"/>
  <c r="I804" i="21" s="1"/>
  <c r="I803" i="21" s="1"/>
  <c r="I1042" i="21"/>
  <c r="I1041" i="21" s="1"/>
  <c r="I103" i="21"/>
  <c r="I102" i="21" s="1"/>
  <c r="H368" i="21"/>
  <c r="H367" i="21" s="1"/>
  <c r="I970" i="21"/>
  <c r="I969" i="21" s="1"/>
  <c r="I968" i="21" s="1"/>
  <c r="I60" i="21"/>
  <c r="H420" i="21"/>
  <c r="J27" i="21"/>
  <c r="J26" i="21" s="1"/>
  <c r="I420" i="21"/>
  <c r="J420" i="21"/>
  <c r="H184" i="21"/>
  <c r="H183" i="21" s="1"/>
  <c r="J406" i="21"/>
  <c r="J405" i="21" s="1"/>
  <c r="J400" i="21" s="1"/>
  <c r="J60" i="21"/>
  <c r="H1055" i="21"/>
  <c r="H1054" i="21" s="1"/>
  <c r="I206" i="21"/>
  <c r="I205" i="21" s="1"/>
  <c r="I204" i="21" s="1"/>
  <c r="J184" i="21"/>
  <c r="J183" i="21" s="1"/>
  <c r="H632" i="21"/>
  <c r="H970" i="21"/>
  <c r="H969" i="21" s="1"/>
  <c r="H968" i="21" s="1"/>
  <c r="H557" i="21"/>
  <c r="H1000" i="21"/>
  <c r="I324" i="21"/>
  <c r="I311" i="21" s="1"/>
  <c r="I111" i="21"/>
  <c r="I110" i="21" s="1"/>
  <c r="J970" i="21"/>
  <c r="J969" i="21" s="1"/>
  <c r="J968" i="21" s="1"/>
  <c r="J828" i="21"/>
  <c r="J817" i="21" s="1"/>
  <c r="I249" i="21"/>
  <c r="I248" i="21" s="1"/>
  <c r="H530" i="21"/>
  <c r="H529" i="21" s="1"/>
  <c r="H528" i="21" s="1"/>
  <c r="I530" i="21"/>
  <c r="I529" i="21" s="1"/>
  <c r="I528" i="21" s="1"/>
  <c r="J557" i="21"/>
  <c r="I1022" i="21"/>
  <c r="J884" i="21"/>
  <c r="J883" i="21" s="1"/>
  <c r="J789" i="21"/>
  <c r="J1022" i="21"/>
  <c r="I406" i="21"/>
  <c r="I405" i="21" s="1"/>
  <c r="I400" i="21" s="1"/>
  <c r="J324" i="21"/>
  <c r="J311" i="21" s="1"/>
  <c r="H961" i="21"/>
  <c r="J1063" i="21"/>
  <c r="J1062" i="21" s="1"/>
  <c r="J1060" i="21" s="1"/>
  <c r="J1042" i="21"/>
  <c r="J1041" i="21" s="1"/>
  <c r="I557" i="21"/>
  <c r="H442" i="21"/>
  <c r="H441" i="21" s="1"/>
  <c r="H440" i="21" s="1"/>
  <c r="I1027" i="21"/>
  <c r="I368" i="21"/>
  <c r="I367" i="21" s="1"/>
  <c r="H60" i="21"/>
  <c r="H324" i="21"/>
  <c r="H311" i="21" s="1"/>
  <c r="H957" i="21"/>
  <c r="I184" i="21"/>
  <c r="I183" i="21" s="1"/>
  <c r="I27" i="21"/>
  <c r="I26" i="21" s="1"/>
  <c r="H1027" i="21"/>
  <c r="I884" i="21"/>
  <c r="I883" i="21" s="1"/>
  <c r="J368" i="21"/>
  <c r="J367" i="21" s="1"/>
  <c r="H805" i="21"/>
  <c r="H804" i="21" s="1"/>
  <c r="H803" i="21" s="1"/>
  <c r="I632" i="21"/>
  <c r="I442" i="21"/>
  <c r="I441" i="21" s="1"/>
  <c r="I440" i="21" s="1"/>
  <c r="H103" i="21"/>
  <c r="H102" i="21" s="1"/>
  <c r="J1055" i="21"/>
  <c r="J1054" i="21" s="1"/>
  <c r="I961" i="21"/>
  <c r="J632" i="21"/>
  <c r="J530" i="21"/>
  <c r="J529" i="21" s="1"/>
  <c r="J528" i="21" s="1"/>
  <c r="J263" i="21"/>
  <c r="J262" i="21" s="1"/>
  <c r="J261" i="21" s="1"/>
  <c r="I1055" i="21"/>
  <c r="I1054" i="21" s="1"/>
  <c r="J961" i="21"/>
  <c r="J249" i="21"/>
  <c r="J248" i="21" s="1"/>
  <c r="J206" i="21"/>
  <c r="J205" i="21" s="1"/>
  <c r="J204" i="21" s="1"/>
  <c r="J111" i="21"/>
  <c r="J110" i="21" s="1"/>
  <c r="J442" i="21"/>
  <c r="J441" i="21" s="1"/>
  <c r="J440" i="21" s="1"/>
  <c r="I425" i="21"/>
  <c r="I424" i="21"/>
  <c r="J805" i="21"/>
  <c r="J804" i="21" s="1"/>
  <c r="J803" i="21" s="1"/>
  <c r="J1027" i="21"/>
  <c r="I828" i="21"/>
  <c r="I817" i="21" s="1"/>
  <c r="I789" i="21"/>
  <c r="J957" i="21"/>
  <c r="J424" i="21"/>
  <c r="H828" i="21"/>
  <c r="H817" i="21" s="1"/>
  <c r="H789" i="21"/>
  <c r="H424" i="21"/>
  <c r="H425" i="21"/>
  <c r="I310" i="21" l="1"/>
  <c r="J310" i="21"/>
  <c r="H310" i="21"/>
  <c r="J169" i="21"/>
  <c r="J146" i="21" s="1"/>
  <c r="I169" i="21"/>
  <c r="I146" i="21" s="1"/>
  <c r="J904" i="21"/>
  <c r="I904" i="21"/>
  <c r="I903" i="21" s="1"/>
  <c r="H904" i="21"/>
  <c r="H903" i="21" s="1"/>
  <c r="H263" i="21"/>
  <c r="H262" i="21" s="1"/>
  <c r="H261" i="21" s="1"/>
  <c r="I979" i="21"/>
  <c r="I978" i="21" s="1"/>
  <c r="J979" i="21"/>
  <c r="J978" i="21" s="1"/>
  <c r="H101" i="21"/>
  <c r="H52" i="21"/>
  <c r="I52" i="21"/>
  <c r="J52" i="21"/>
  <c r="I229" i="21"/>
  <c r="I228" i="21" s="1"/>
  <c r="I216" i="21" s="1"/>
  <c r="H228" i="21"/>
  <c r="H216" i="21" s="1"/>
  <c r="J229" i="21"/>
  <c r="J228" i="21" s="1"/>
  <c r="J216" i="21" s="1"/>
  <c r="H556" i="21"/>
  <c r="H555" i="21" s="1"/>
  <c r="J639" i="21"/>
  <c r="J638" i="21" s="1"/>
  <c r="J556" i="21"/>
  <c r="J555" i="21" s="1"/>
  <c r="I556" i="21"/>
  <c r="I555" i="21" s="1"/>
  <c r="J419" i="21"/>
  <c r="J393" i="21" s="1"/>
  <c r="H169" i="21"/>
  <c r="H146" i="21" s="1"/>
  <c r="I1040" i="21"/>
  <c r="I1039" i="21" s="1"/>
  <c r="I419" i="21"/>
  <c r="I393" i="21" s="1"/>
  <c r="H278" i="21"/>
  <c r="I1060" i="21"/>
  <c r="J1040" i="21"/>
  <c r="J1039" i="21" s="1"/>
  <c r="I463" i="21"/>
  <c r="H812" i="21"/>
  <c r="H979" i="21"/>
  <c r="H978" i="21" s="1"/>
  <c r="J1061" i="21"/>
  <c r="H419" i="21"/>
  <c r="H393" i="21" s="1"/>
  <c r="H1040" i="21"/>
  <c r="H1039" i="21" s="1"/>
  <c r="J463" i="21"/>
  <c r="I812" i="21"/>
  <c r="H463" i="21"/>
  <c r="J812" i="21"/>
  <c r="H1060" i="21"/>
  <c r="I101" i="21"/>
  <c r="I278" i="21"/>
  <c r="J101" i="21"/>
  <c r="J278" i="21"/>
  <c r="H20" i="21" l="1"/>
  <c r="J903" i="21"/>
  <c r="J896" i="21" s="1"/>
  <c r="J20" i="21"/>
  <c r="I20" i="21"/>
  <c r="I462" i="21"/>
  <c r="I461" i="21" s="1"/>
  <c r="I439" i="21" s="1"/>
  <c r="H462" i="21"/>
  <c r="H461" i="21" s="1"/>
  <c r="H439" i="21" s="1"/>
  <c r="J462" i="21"/>
  <c r="J461" i="21" s="1"/>
  <c r="J439" i="21" s="1"/>
  <c r="J554" i="21"/>
  <c r="J553" i="21" s="1"/>
  <c r="H896" i="21"/>
  <c r="H889" i="21" s="1"/>
  <c r="I896" i="21"/>
  <c r="I889" i="21" s="1"/>
  <c r="J889" i="21" l="1"/>
  <c r="I19" i="21"/>
  <c r="J19" i="21"/>
  <c r="H19" i="21"/>
  <c r="J18" i="21" l="1"/>
  <c r="H743" i="21" l="1"/>
  <c r="H741" i="21" l="1"/>
  <c r="H716" i="21" l="1"/>
  <c r="H639" i="21" s="1"/>
  <c r="H638" i="21" s="1"/>
  <c r="H554" i="21" l="1"/>
  <c r="H553" i="21" s="1"/>
  <c r="I745" i="21"/>
  <c r="I741" i="21" l="1"/>
  <c r="H18" i="21"/>
  <c r="I716" i="21" l="1"/>
  <c r="I639" i="21" s="1"/>
  <c r="I638" i="21" s="1"/>
  <c r="I554" i="21" l="1"/>
  <c r="I553" i="21" s="1"/>
  <c r="I18" i="2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</author>
  </authors>
  <commentList>
    <comment ref="H64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оснащение
</t>
        </r>
      </text>
    </comment>
    <comment ref="H662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ремонты</t>
        </r>
      </text>
    </comment>
  </commentList>
</comments>
</file>

<file path=xl/sharedStrings.xml><?xml version="1.0" encoding="utf-8"?>
<sst xmlns="http://schemas.openxmlformats.org/spreadsheetml/2006/main" count="5916" uniqueCount="789">
  <si>
    <t>10 0 00 00000</t>
  </si>
  <si>
    <t>323</t>
  </si>
  <si>
    <t>Приобретение товаров, работ, услуг в пользу граждан в целях их социального обеспечения</t>
  </si>
  <si>
    <t>06 1 00 00000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</si>
  <si>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</si>
  <si>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</si>
  <si>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</si>
  <si>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06 3 00 00000</t>
  </si>
  <si>
    <t>Подпрограмма "Развитие инфраструктуры дошкольных образовательных учреждений"</t>
  </si>
  <si>
    <t>05 8 00 00000</t>
  </si>
  <si>
    <t>Питание детей дошкольного возраста в общеобразовательных организациях</t>
  </si>
  <si>
    <t>Организация горячего питания учащихся в образовательных учреждениях</t>
  </si>
  <si>
    <t xml:space="preserve">Питание детей дошкольного возраста 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</si>
  <si>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</si>
  <si>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</si>
  <si>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</si>
  <si>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Профилактика правонарушений на территории Сосновского района</t>
  </si>
  <si>
    <t>Строительство газопроводов и газовых сетей</t>
  </si>
  <si>
    <t>Мероприятия, реализуемые органами местного самоуправления</t>
  </si>
  <si>
    <t>Иные межбюджетные трансферты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</si>
  <si>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</si>
  <si>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</si>
  <si>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</si>
  <si>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 xml:space="preserve">Организация и проведение мероприятий в сфере физической культуры и спорта </t>
  </si>
  <si>
    <t>Обеспечение первичных мер пожарной безопасности в части создания условий для организации добровольной пожарной охраны</t>
  </si>
  <si>
    <t>Подпрограмма " Сохранение и развитие культурно-досуговой сферы в Сосновском муниципальном районе"</t>
  </si>
  <si>
    <t>Пособия, компенсации и иные социальные выплаты гражданам, кроме публичных нормативных обязательств</t>
  </si>
  <si>
    <t>13 0 00 00000</t>
  </si>
  <si>
    <t>Дополнительное образование детей</t>
  </si>
  <si>
    <t>Судебная система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</si>
  <si>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</si>
  <si>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</si>
  <si>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Приобретение транспортных средств для организации перевозки обучающихся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</si>
  <si>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</si>
  <si>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21 0 00 00000</t>
  </si>
  <si>
    <t>Муниципальная районная Программа "Повышение безопасности дорожного движения" в Сосновском муниципальном районе</t>
  </si>
  <si>
    <t>Улучшение условий и охраны труда в целях снижения профессиональных рисков работников</t>
  </si>
  <si>
    <t>2</t>
  </si>
  <si>
    <t>3</t>
  </si>
  <si>
    <t>4</t>
  </si>
  <si>
    <t>6</t>
  </si>
  <si>
    <t>1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</si>
  <si>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</si>
  <si>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«Культурная среда»</t>
  </si>
  <si>
    <t>09 1 E8 00000</t>
  </si>
  <si>
    <t>03 1 P1 00000</t>
  </si>
  <si>
    <t>07 6 00 28100</t>
  </si>
  <si>
    <t>Региональный проект "Формирование комфортной городской среды"</t>
  </si>
  <si>
    <t>Администрация Сосновского муниципального района</t>
  </si>
  <si>
    <t>Глава муниципального образования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</si>
  <si>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</si>
  <si>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</si>
  <si>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</si>
  <si>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</si>
  <si>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</si>
  <si>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</si>
  <si>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</si>
  <si>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</si>
  <si>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</si>
  <si>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</si>
  <si>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Предоставление гражданам субсидий на оплату жилого помещения и коммунальных услуг</t>
  </si>
  <si>
    <t>890</t>
  </si>
  <si>
    <t>Ведомство</t>
  </si>
  <si>
    <t>888</t>
  </si>
  <si>
    <t>891</t>
  </si>
  <si>
    <t>892</t>
  </si>
  <si>
    <t>894</t>
  </si>
  <si>
    <t>889</t>
  </si>
  <si>
    <t>898</t>
  </si>
  <si>
    <t>897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</si>
  <si>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</si>
  <si>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</si>
  <si>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</si>
  <si>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</si>
  <si>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</si>
  <si>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</si>
  <si>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</si>
  <si>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</si>
  <si>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</si>
  <si>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</si>
  <si>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</si>
  <si>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</si>
  <si>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</si>
  <si>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</si>
  <si>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</si>
  <si>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</si>
  <si>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</si>
  <si>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</si>
  <si>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</si>
  <si>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</si>
  <si>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</si>
  <si>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</si>
  <si>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</si>
  <si>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</si>
  <si>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</si>
  <si>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</si>
  <si>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</si>
  <si>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</si>
  <si>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</si>
  <si>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</si>
  <si>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</si>
  <si>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</si>
  <si>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</si>
  <si>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</si>
  <si>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</si>
  <si>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</si>
  <si>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</si>
  <si>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</si>
  <si>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01 2 00 44210</t>
  </si>
  <si>
    <t>5</t>
  </si>
  <si>
    <t>7</t>
  </si>
  <si>
    <t>02 0 00 00000</t>
  </si>
  <si>
    <t>02 0 00 20404</t>
  </si>
  <si>
    <t>Подпрограмма "Профилактика безнадзорности и правонарушений несовершеннолетних"</t>
  </si>
  <si>
    <t>09 1 00 00000</t>
  </si>
  <si>
    <t>Подпрограмма "Государственная молодежная политика"</t>
  </si>
  <si>
    <t>09 1 00 03300</t>
  </si>
  <si>
    <t>09 2 00 00000</t>
  </si>
  <si>
    <t>Подпрограмма "Профилактика наркомании, токсикомании, алкоголизма и их социальных последствий "</t>
  </si>
  <si>
    <t>09 2 00 03310</t>
  </si>
  <si>
    <t>Профилактика наркомании, токсикомании, алкоголизма и их социальных последствий</t>
  </si>
  <si>
    <t>05 2 00 42100</t>
  </si>
  <si>
    <t>07 8 00 41600</t>
  </si>
  <si>
    <t>05 3 00 42100</t>
  </si>
  <si>
    <t>09 1 E8 S1010</t>
  </si>
  <si>
    <t>Развитие информационного общества в Сосновском муниципальном районе</t>
  </si>
  <si>
    <t>Региональный проект "Современная школа"</t>
  </si>
  <si>
    <t>05 8 00 S3300</t>
  </si>
  <si>
    <t>Муниципальная программа "Противодействие коррупции в Сосновском муниципальном районе"</t>
  </si>
  <si>
    <t>24 0 00 00000</t>
  </si>
  <si>
    <t>Противодействие коррупции в Сосновском муниципальном районе</t>
  </si>
  <si>
    <t>24 0 00 00410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</si>
  <si>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</si>
  <si>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</si>
  <si>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</si>
  <si>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</si>
  <si>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</si>
  <si>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</si>
  <si>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Средства массовой информации</t>
  </si>
  <si>
    <t>Периодическая печать и издательства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</si>
  <si>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</si>
  <si>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</si>
  <si>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</si>
  <si>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</si>
  <si>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</si>
  <si>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</si>
  <si>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</si>
  <si>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</si>
  <si>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</si>
  <si>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</si>
  <si>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</si>
  <si>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</si>
  <si>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</si>
  <si>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Культура и кинематография</t>
  </si>
  <si>
    <t>Культура</t>
  </si>
  <si>
    <t>111</t>
  </si>
  <si>
    <t>Другие вопросы в области культуры, кинематографии</t>
  </si>
  <si>
    <t>Другие вопросы в области образования</t>
  </si>
  <si>
    <t>Охрана семьи и детства</t>
  </si>
  <si>
    <t>Другие вопросы в области социальной политики</t>
  </si>
  <si>
    <t>313</t>
  </si>
  <si>
    <t>Пособия, компенсации, меры социальной поддержки по публичным нормативным обязательствам</t>
  </si>
  <si>
    <t>Дорожное хозяйство (дорожные фонды)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</si>
  <si>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</si>
  <si>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</si>
  <si>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</si>
  <si>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</si>
  <si>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</si>
  <si>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</si>
  <si>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</si>
  <si>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</si>
  <si>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</si>
  <si>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</si>
  <si>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</si>
  <si>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</si>
  <si>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</si>
  <si>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</si>
  <si>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</si>
  <si>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</si>
  <si>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Благоустройство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</si>
  <si>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</si>
  <si>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</si>
  <si>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</si>
  <si>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</si>
  <si>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</si>
  <si>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</si>
  <si>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100</t>
  </si>
  <si>
    <t>18 0 F3 00000</t>
  </si>
  <si>
    <t>18 0 00 00000</t>
  </si>
  <si>
    <t>10 0 00 46020</t>
  </si>
  <si>
    <t>06 2 00 04010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</si>
  <si>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</t>
  </si>
  <si>
    <t>06 2 00 04040</t>
  </si>
  <si>
    <t>05 5 00 03120</t>
  </si>
  <si>
    <t>05 4 00 03020</t>
  </si>
  <si>
    <t>06 1 00 04050</t>
  </si>
  <si>
    <t>06 2 00 04050</t>
  </si>
  <si>
    <t>03 2 00 28000</t>
  </si>
  <si>
    <t>07 6 00 28140</t>
  </si>
  <si>
    <t>03 1 00 52200</t>
  </si>
  <si>
    <t>03 1 00 52500</t>
  </si>
  <si>
    <t>03 1 P1 28180</t>
  </si>
  <si>
    <t>03 1 00 28190</t>
  </si>
  <si>
    <t>03 1 00 28220</t>
  </si>
  <si>
    <t>03 1 00 28300</t>
  </si>
  <si>
    <t>03 1 00 28310</t>
  </si>
  <si>
    <t>03 1 00 28320</t>
  </si>
  <si>
    <t>03 1 00 28330</t>
  </si>
  <si>
    <t>03 1 00 28340</t>
  </si>
  <si>
    <t>03 1 00 28350</t>
  </si>
  <si>
    <t>03 1 00 28370</t>
  </si>
  <si>
    <t>03 1 00 28380</t>
  </si>
  <si>
    <t>03 1 00 28390</t>
  </si>
  <si>
    <t>03 1 00 28410</t>
  </si>
  <si>
    <t>03 2 00 28110</t>
  </si>
  <si>
    <t>03 2 00 28370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</si>
  <si>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</si>
  <si>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Подпрограмма "Одаренные дети"</t>
  </si>
  <si>
    <t>Подпрограмма "Патриотическое и гражданское воспитание молодежи"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</si>
  <si>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</si>
  <si>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07 8 00 00000</t>
  </si>
  <si>
    <t>Подпрограмма "Поддержка и развитие профессионального мастерства"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</si>
  <si>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</si>
  <si>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</si>
  <si>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</si>
  <si>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</si>
  <si>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</si>
  <si>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05 2 00 00000</t>
  </si>
  <si>
    <t>05 0 00 00000</t>
  </si>
  <si>
    <t>06 0 00 00000</t>
  </si>
  <si>
    <t>08 0 00 00000</t>
  </si>
  <si>
    <t>12 0 00 00000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</si>
  <si>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</si>
  <si>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</si>
  <si>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</si>
  <si>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Профилактика безопасности дорожного движения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</si>
  <si>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</si>
  <si>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</si>
  <si>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</si>
  <si>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</si>
  <si>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870</t>
  </si>
  <si>
    <t>Резервные средства</t>
  </si>
  <si>
    <t>04 0 00 00000</t>
  </si>
  <si>
    <t>01 0 00 00000</t>
  </si>
  <si>
    <t>01 4 00 00000</t>
  </si>
  <si>
    <t>01 6 00 00000</t>
  </si>
  <si>
    <t>01 1 00 00000</t>
  </si>
  <si>
    <t>01 2 00 00000</t>
  </si>
  <si>
    <t>01 3 00 00000</t>
  </si>
  <si>
    <t>01 5 00 00000</t>
  </si>
  <si>
    <t>05 5 00 00000</t>
  </si>
  <si>
    <t>Целевая статья</t>
  </si>
  <si>
    <t xml:space="preserve">Финансовое обеспечение выполнения функций органами местного самоуправления </t>
  </si>
  <si>
    <t>03 0 00 00000</t>
  </si>
  <si>
    <t>07 0 00 00000</t>
  </si>
  <si>
    <t>07 5 00 00000</t>
  </si>
  <si>
    <t>11 0 00 00000</t>
  </si>
  <si>
    <t>05 4 00 00000</t>
  </si>
  <si>
    <t>07 4 00 00000</t>
  </si>
  <si>
    <t>07 3 00 00000</t>
  </si>
  <si>
    <t>05 1 00 00000</t>
  </si>
  <si>
    <t>05 3 00 00000</t>
  </si>
  <si>
    <t>07 1 00 00000</t>
  </si>
  <si>
    <t>07 2 00 00000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</si>
  <si>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</si>
  <si>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</si>
  <si>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>Повышение квалификации (обучение) муниципальных служащих и лиц, замещающих муниципальные должности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</si>
  <si>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</si>
  <si>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</si>
  <si>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</si>
  <si>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Уплата прочих налогов, сборов</t>
  </si>
  <si>
    <t>Мероприятия по проведению районных благотворительных акций к отдельным датам</t>
  </si>
  <si>
    <t>19 0 00 00000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</si>
  <si>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</si>
  <si>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99 0 00 20300</t>
  </si>
  <si>
    <t>99 0 00 20400</t>
  </si>
  <si>
    <t>99 0 00 03060</t>
  </si>
  <si>
    <t>99 0 00 12010</t>
  </si>
  <si>
    <t>99 0 00 99090</t>
  </si>
  <si>
    <t>99 0 00 51200</t>
  </si>
  <si>
    <t>99 0 00 07570</t>
  </si>
  <si>
    <t>14 0 00 01480</t>
  </si>
  <si>
    <t>21 0 00 00210</t>
  </si>
  <si>
    <t>99 0 00 11700</t>
  </si>
  <si>
    <t>99 0 00 29350</t>
  </si>
  <si>
    <t>99 0 00 59300</t>
  </si>
  <si>
    <t>Создание резервов материальных ресурсов для предупреждения и ликвидации чрезвычайных ситуаций</t>
  </si>
  <si>
    <t>19 0 00 00320</t>
  </si>
  <si>
    <t>15 0 00 S1020</t>
  </si>
  <si>
    <t>13 0 00 S6040</t>
  </si>
  <si>
    <t>13 0 00 S6050</t>
  </si>
  <si>
    <t>Связь и информатика</t>
  </si>
  <si>
    <t>12 0 00 13540</t>
  </si>
  <si>
    <t>99 0 00 11100</t>
  </si>
  <si>
    <t>99 0 00 11400</t>
  </si>
  <si>
    <t>99 0 00 11500</t>
  </si>
  <si>
    <t>08 1 00 S4050</t>
  </si>
  <si>
    <t>08 3 00 14010</t>
  </si>
  <si>
    <t>99 0 00 99120</t>
  </si>
  <si>
    <t>99 0 00 62250</t>
  </si>
  <si>
    <t>16 0 00 00000</t>
  </si>
  <si>
    <t>16 0 00 16400</t>
  </si>
  <si>
    <t>08 2 00 L4970</t>
  </si>
  <si>
    <t>17 0 00 71050</t>
  </si>
  <si>
    <t>23 0 00 S1060</t>
  </si>
  <si>
    <t>23 0 00 00000</t>
  </si>
  <si>
    <t>Оказание поддержки садоводческим некоммерческим товариществам</t>
  </si>
  <si>
    <t>99 0 00 04030</t>
  </si>
  <si>
    <t>99 0 00 82250</t>
  </si>
  <si>
    <t>99 0 00 41600</t>
  </si>
  <si>
    <t>99 0 00 45450</t>
  </si>
  <si>
    <t>631</t>
  </si>
  <si>
    <t>Субсидии на возмещение недополученных доходов и (или) возмещение фактически понесенных затрат</t>
  </si>
  <si>
    <t>99 0 00 22550</t>
  </si>
  <si>
    <t>01 4 00 42300</t>
  </si>
  <si>
    <t>01 1 00 44000</t>
  </si>
  <si>
    <t>01 1 00 44010</t>
  </si>
  <si>
    <t>01 2 00 44200</t>
  </si>
  <si>
    <t>01 3 00 44100</t>
  </si>
  <si>
    <t>01 7 00 20400</t>
  </si>
  <si>
    <t>01 7 00 45200</t>
  </si>
  <si>
    <t>07 1 00 41600</t>
  </si>
  <si>
    <t>99 0 00 21110</t>
  </si>
  <si>
    <t>99 0 00 21500</t>
  </si>
  <si>
    <t>06 1 00 S4060</t>
  </si>
  <si>
    <t>06 1 00 42000</t>
  </si>
  <si>
    <t>06 1 00 42020</t>
  </si>
  <si>
    <t>Питание детей дошкольного возраста (родительская плата)</t>
  </si>
  <si>
    <t>06 2 00 42000</t>
  </si>
  <si>
    <t>Подпрограмма " Развитие инфраструктуры образовательных учреждений"</t>
  </si>
  <si>
    <t>Подпрограмма "Формирование здоровьесберегающих и безопасных условий организации образовательного процесса"</t>
  </si>
  <si>
    <t>05 4 00 42100</t>
  </si>
  <si>
    <t>05 5 00 42100</t>
  </si>
  <si>
    <t>05 8 00 S4060</t>
  </si>
  <si>
    <t>05 8 00 S3030</t>
  </si>
  <si>
    <t>05 8 00 42122</t>
  </si>
  <si>
    <t>05 5 00 42300</t>
  </si>
  <si>
    <t>07 3 00 S3010</t>
  </si>
  <si>
    <t>Организация летнего отдыха, оздоровления и занятости детей в каникулярное время</t>
  </si>
  <si>
    <t>07 3 00 13010</t>
  </si>
  <si>
    <t>05 1 00 41600</t>
  </si>
  <si>
    <t>05 2 00 41600</t>
  </si>
  <si>
    <t>05 3 00 S3040</t>
  </si>
  <si>
    <t>05 7 00 20400</t>
  </si>
  <si>
    <t>05 7 00 45200</t>
  </si>
  <si>
    <t>07 1 00 42100</t>
  </si>
  <si>
    <t>07 2 00 42100</t>
  </si>
  <si>
    <t>17 0 00 S0045</t>
  </si>
  <si>
    <t>03 1 00 12750</t>
  </si>
  <si>
    <t>03 1 00 63550</t>
  </si>
  <si>
    <t>03 1 00 63555</t>
  </si>
  <si>
    <t>03 2 00 20400</t>
  </si>
  <si>
    <t>03 3 00 40810</t>
  </si>
  <si>
    <t>07 5 00 40810</t>
  </si>
  <si>
    <t>07 6 00 40810</t>
  </si>
  <si>
    <t>11 0 00 40810</t>
  </si>
  <si>
    <t>04 0 F2 55550</t>
  </si>
  <si>
    <t>22 0 00 00000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</si>
  <si>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</si>
  <si>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</si>
  <si>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</si>
  <si>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</si>
  <si>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</si>
  <si>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</si>
  <si>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</si>
  <si>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</si>
  <si>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</si>
  <si>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</si>
  <si>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</si>
  <si>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08 3 00 00000</t>
  </si>
  <si>
    <t>Выплата  единовременного социального пособия гражданам, находящихся в трудной жизненной ситуации</t>
  </si>
  <si>
    <t xml:space="preserve">Прочая закупка товаров, работ и услуг </t>
  </si>
  <si>
    <t xml:space="preserve">Прочая закупка товаров, работ и услуг  </t>
  </si>
  <si>
    <t>Непрограммные направления деятельности</t>
  </si>
  <si>
    <t>Подпрограмма "Подготовка земельных участков для освоения в целях жилищного строительства</t>
  </si>
  <si>
    <t>01 7 00 00000</t>
  </si>
  <si>
    <t>Подпрограмма "Обеспечение функций управления"</t>
  </si>
  <si>
    <t>Подпрограмма "Формирование доступной среды для инвалидов и маломобильных групп населения"</t>
  </si>
  <si>
    <t>03 3 00 00000</t>
  </si>
  <si>
    <t>05 7 00 00000</t>
  </si>
  <si>
    <t>17 0 00 00000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</si>
  <si>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</si>
  <si>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</si>
  <si>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03 1 00 00000</t>
  </si>
  <si>
    <t>Обеспечение деятельности финансовых, налоговых и таможенных органов и органов финансового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</si>
  <si>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</si>
  <si>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</si>
  <si>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</si>
  <si>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программа "Профилактика правонарушений на территории Сосновского муниципального района"</t>
  </si>
  <si>
    <t>Защита населения и территории от чрезвычайных ситуаций природного и техногенного характера, пожарная безопасность</t>
  </si>
  <si>
    <t>247</t>
  </si>
  <si>
    <t>Закупка энергетических ресурсов</t>
  </si>
  <si>
    <t>Национальная безопасность и правоохранительная деятельность</t>
  </si>
  <si>
    <t>14 0 00 11200</t>
  </si>
  <si>
    <t xml:space="preserve"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в рамках программы  "Повышение безопасности дорожного движения" </t>
  </si>
  <si>
    <t>Реализация программ формирования современной городской среды</t>
  </si>
  <si>
    <t>26 0 00 00000</t>
  </si>
  <si>
    <t>04 0 F2 00000</t>
  </si>
  <si>
    <t>26 0 G1 00000</t>
  </si>
  <si>
    <t>Региональный проект " Чистая страна"</t>
  </si>
  <si>
    <t>Физическая культура и спорт</t>
  </si>
  <si>
    <t>Другие вопросы в области физической культуры и спорта</t>
  </si>
  <si>
    <t>17 0 00 S0040</t>
  </si>
  <si>
    <t>Капитальные вложения в объекты физической культуры и спорта</t>
  </si>
  <si>
    <t>Организации дополнительного образования. Подпрограмма "Развитие дополнительного образования в сфере культуры и искусства Сосновского муниципального района</t>
  </si>
  <si>
    <t>01 6 00 42300</t>
  </si>
  <si>
    <t>Другие мероприятия в рамках подпрограммы "Сохранение и развитие культурно-досуговой сферы в Сосновском муниципальном районе"</t>
  </si>
  <si>
    <t>Учреждения культуры. Подпрограмма "Сохранение и развитие культурно-досуговой сферы в Сосновском муниципальном районе"</t>
  </si>
  <si>
    <t>Библиотеки. Подпрограмма "Развитие библиотечного дела в Сосновском муниципальном районе"</t>
  </si>
  <si>
    <t>Другие мероприятия в рамках подпрограммы "Развитие библиотечного дела в Сосновском муниципальном районе"</t>
  </si>
  <si>
    <t>03 3 00 44000</t>
  </si>
  <si>
    <t>Учреждения культуры. Подпрограмма "Формирование доступной среды для инвалидов и маломобильных групп населения"</t>
  </si>
  <si>
    <t>Муниципальная программа "Дети Сосновского района"</t>
  </si>
  <si>
    <t xml:space="preserve">Муниципальная программа Сосновского муниципального района "Развитие социальной защиты населения в Сосновском муниципальном районе" </t>
  </si>
  <si>
    <t>Подпрограмма "Повышение качества жизни граждан пожилого возраста и иных социально - незащищенных категорий граждан в Сосновском районе"</t>
  </si>
  <si>
    <t>Муниципальная программа "Поддержка и развитие дошкольного образования в Сосновском муниципальном районе"</t>
  </si>
  <si>
    <t>Муниципальная программа "Программа развития образования в Сосновском муниципальном районе"</t>
  </si>
  <si>
    <t>Общеобразовательные организации. Подпрограмма "Формирование здоровьесберегающих и безопасных условий организации образовательного процесса"</t>
  </si>
  <si>
    <t>Общеобразовательные организации в рамках подпрограммы " Повышение доступности образования для лиц с ограниченными возможностями здоровья и инвалидов"</t>
  </si>
  <si>
    <t>Подпрограмма " Обеспечение доступного общего и дополнительного образования"</t>
  </si>
  <si>
    <t>Общеобразовательные организации. Подпрограмма " Обеспечение доступного общего и дополнительного образования"</t>
  </si>
  <si>
    <t>05 8 00 42000</t>
  </si>
  <si>
    <t>05 8 00 42020</t>
  </si>
  <si>
    <t>Общеобразовательные организации. Подпрограмма " Развитие инфраструктуры образовательных учреждений"</t>
  </si>
  <si>
    <t>Общеобразовательные организации. Подпрограмма "Патриотическое воспитание"</t>
  </si>
  <si>
    <t>Региональный проект «Социальная активность»</t>
  </si>
  <si>
    <t>Организация и проведение мероприятий с детьми и молодежью</t>
  </si>
  <si>
    <t>Подпрограмма "Подарим Новый год детям"</t>
  </si>
  <si>
    <t>200</t>
  </si>
  <si>
    <t>Национальная оборона</t>
  </si>
  <si>
    <t xml:space="preserve">Муниципальная районная программа  "Обеспечение доступным и комфортным жильем граждан Российской Федерации " </t>
  </si>
  <si>
    <t>Муниципальная районная программа "Развитие сети автомобильных дорог в Сосновском муниципальном районе"</t>
  </si>
  <si>
    <t xml:space="preserve">Муниципальная программа "Развитие муниципальной службы в Сосновском муниципальном районе" </t>
  </si>
  <si>
    <t>Муниципальная программа "Поддержка социально ориентированных некоммерческих организаций и гражданских инициатив Сосновского муниципального района" на 2020-2023 годы"</t>
  </si>
  <si>
    <t>25 0 00 13550</t>
  </si>
  <si>
    <t>25 0 00 00000</t>
  </si>
  <si>
    <t>Охрана окружающей среды</t>
  </si>
  <si>
    <t>Межбюджетные трансферты общего характера бюджетам бюджетной системы Российской Федерации</t>
  </si>
  <si>
    <t>Муниципальная программа "Реализация государственной национальной политики и профилактика экстремистских проявлений на территории Сосновского муниципального района на 2021-2023 годы</t>
  </si>
  <si>
    <t>Финансовое управление администрации Сосновского муниципального района</t>
  </si>
  <si>
    <t>05 8 00 42100</t>
  </si>
  <si>
    <t xml:space="preserve">Обеспечение питанием учащихся с ограниченными возможностями здоровья в общеобразовательных организациях </t>
  </si>
  <si>
    <t>Организации дополнительного образования. Подпрограмма " Обеспечение доступного качественного общего и дополнительного образования"</t>
  </si>
  <si>
    <t>Дошкольные образовательные организации. Подпрограмма "Обеспечение общедоступного и бесплатного дошкольного образования в Сосновском муниципальном районе"</t>
  </si>
  <si>
    <t>01 5 00 44000</t>
  </si>
  <si>
    <t>Учреждения культуры. Подпрограмма "Укрепление материально-технической базы и обеспечение пожарной безопасности учреждений культуры Сосновского района "</t>
  </si>
  <si>
    <t>Организации дополнительного образования.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</si>
  <si>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01 5 00 44200</t>
  </si>
  <si>
    <t>Библиотеки. Подпрограмма "Укрепление материально-технической базы и обеспечение пожарной безопасности учреждений культуры Сосновского района "</t>
  </si>
  <si>
    <t>01 5 00 44100</t>
  </si>
  <si>
    <t>Муниципальная программа "Развитие малого и среднего предпринимательства и поддержка индивидуальной предпринимательской инициативы в Сосновском муниципальном районе" на 2021-2023 годы</t>
  </si>
  <si>
    <t>29 0 00 00000</t>
  </si>
  <si>
    <t>29 0 00 13010</t>
  </si>
  <si>
    <t>21 0 00 29350</t>
  </si>
  <si>
    <t>01 5 00 42300</t>
  </si>
  <si>
    <t>05 2 00 S1020</t>
  </si>
  <si>
    <t>03 3 00 41600</t>
  </si>
  <si>
    <t>06 2 00 S4020</t>
  </si>
  <si>
    <t>06 3 00 42000</t>
  </si>
  <si>
    <t>Дошкольные образовательные организации. Подпрограмма "Развитие инфраструктуры дошкольных образовательных учреждений"</t>
  </si>
  <si>
    <t>Государственная поддержка лучших работников сельских учреждений культуры</t>
  </si>
  <si>
    <t>03 2 00 S8080</t>
  </si>
  <si>
    <t>03 1 00 28540</t>
  </si>
  <si>
    <t>17 0 00 S004Д</t>
  </si>
  <si>
    <t>Организация работы комиссий 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</si>
  <si>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</si>
  <si>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«Об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</si>
  <si>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</si>
  <si>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</si>
  <si>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Реализация переданных государственных полномочий в области охраны труда</t>
  </si>
  <si>
    <t>19 0 00 67040</t>
  </si>
  <si>
    <t>Строительство и реконструкция автомобильных дорог общего пользования местного значения</t>
  </si>
  <si>
    <t>Капитальный ремонт, ремонт и содержание автомобильных дорог общего пользования местного значения</t>
  </si>
  <si>
    <t>Обеспечение мероприятий по переселению граждан из аварийного жилищного фонда за счет средств областного бюджета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</si>
  <si>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</si>
  <si>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</si>
  <si>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</si>
  <si>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социальному обслуживанию граждан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</si>
  <si>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</si>
  <si>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</si>
  <si>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Организация работы органов управления социальной защиты населения муниципальных образований</t>
  </si>
  <si>
    <t>Организация и осуществление деятельности по опеке и попечительству</t>
  </si>
  <si>
    <t>Осуществление государственных полномочий по расчету и предоставлению за счет средств областного бюджета дотаций бюджетам сельских поселений</t>
  </si>
  <si>
    <t>04 0 F2 Д5550</t>
  </si>
  <si>
    <t>Подпрограмма "Развитие фестивального движения в Сосновском муниципальном районе "</t>
  </si>
  <si>
    <t>Организации дополнительного образования. Подпрограмма "Развитие фестивального движения в Сосновском муниципальном районе "</t>
  </si>
  <si>
    <t>Учреждения социального обслуживания населения. Другие мероприятия в рамках подпрограммы "Дети- инвалиды"</t>
  </si>
  <si>
    <t>Учреждения социального обслуживания населения. Другие мероприятия в рамках подпрограммы " Дети-сироты"</t>
  </si>
  <si>
    <t>05 5 00 53035</t>
  </si>
  <si>
    <t>07 6 00 53035</t>
  </si>
  <si>
    <t>Подготовка документов территориального планирования, градостроительного зонирования и документации при планировке территорий за счет средств местного бюджета</t>
  </si>
  <si>
    <t>30 0 00 00000</t>
  </si>
  <si>
    <t>30 0 00 S7010</t>
  </si>
  <si>
    <t>Предоставление молодым семьям - участникам подпрограммы социальных выплат на приобретение (строительство) жилья</t>
  </si>
  <si>
    <t>05 8 00 L3040</t>
  </si>
  <si>
    <t>17 0 00 S004М</t>
  </si>
  <si>
    <t>08 1 00 14050</t>
  </si>
  <si>
    <t>831</t>
  </si>
  <si>
    <t>Исполнение судебных актов Российской Федерации и мировых соглашений по возмещению причиненного вреда</t>
  </si>
  <si>
    <t>17 0 00 71040</t>
  </si>
  <si>
    <t>633</t>
  </si>
  <si>
    <t>Субсидии (гранты в форме субсидий), не подлежащие казначейскому сопровождению</t>
  </si>
  <si>
    <t>13 0 00 18040</t>
  </si>
  <si>
    <t>Строительство и реконструкция автомобильных дорог общего пользования местного значения за счет местного бюджета</t>
  </si>
  <si>
    <t>13 0 00 18050</t>
  </si>
  <si>
    <t>Капитальный ремонт, ремонт и содержание автомобильных дорог общего пользования местного значения за счет местного бюджета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</si>
  <si>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</si>
  <si>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</si>
  <si>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322</t>
  </si>
  <si>
    <t>Субсидии гражданам на приобретение жилья</t>
  </si>
  <si>
    <t>01 5 А2 5519Б</t>
  </si>
  <si>
    <t>01 5 А2 00000</t>
  </si>
  <si>
    <t>Региональный проект «Творческие люди»</t>
  </si>
  <si>
    <t>Муниципальная программа "Энергосбережение и повышение энергетической эффективности Сосновского муниципального района Челябинской области на 2021 -2025 годы"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</si>
  <si>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</t>
  </si>
  <si>
    <t>Иные пенсии, социальные доплаты к пенсиям</t>
  </si>
  <si>
    <t>312</t>
  </si>
  <si>
    <t>Региональный проект "Финансовая поддержка семей при рождении детей"</t>
  </si>
  <si>
    <t>30 0 00 17010</t>
  </si>
  <si>
    <t>Мероприятия по проведению строительно-монтажных и проектно-изыскательных работ объектов коммунального хозяйства и систем инженерной инфраструктуры, находящихся в муниципальной собственности, в целях энергосбережения и повышения энергетической эффективности за счет средств местного бюджета</t>
  </si>
  <si>
    <t>07 1 00 42000</t>
  </si>
  <si>
    <t>Дошкольные образовательные организации. Подпрограмма "Одаренные дети"</t>
  </si>
  <si>
    <t>25 0 00 S8290</t>
  </si>
  <si>
    <t>Реализация муниципальных программ (подпрограмм) поддержки социально ориентированных некоммерческих организаций</t>
  </si>
  <si>
    <t>26 0 00 13030</t>
  </si>
  <si>
    <t>01 6 00 44000</t>
  </si>
  <si>
    <t>Рекультивация земельных участков, нарушенных размещением твердых коммунальных отходов, и ликвидация объектов накопленного экологического вреда за счет средств местного бюджета</t>
  </si>
  <si>
    <t>Учреждения культуры. Подпрограмма "Развитие фестивального движения в Сосновском муниципальном районе"</t>
  </si>
  <si>
    <t>15 0 00 41600</t>
  </si>
  <si>
    <t>07 4 00 42000</t>
  </si>
  <si>
    <t>07 4 00 42100</t>
  </si>
  <si>
    <t>Дошкольные образовательные организации. Подпрограмма "Подарим Новый год детям"</t>
  </si>
  <si>
    <t>Общеобразовательные организации. Подпрограмма "Подарим Новый год детям"</t>
  </si>
  <si>
    <t xml:space="preserve">Реализация переданных полномочий муниципального района на обеспечение первичных  мер  пожарной  безопасности
</t>
  </si>
  <si>
    <t>22 0 00 83120</t>
  </si>
  <si>
    <t>Создание и содержание мест (площадок) накопления твердых коммунальных отходов за счет средств местного бюджета</t>
  </si>
  <si>
    <t>08 1 00 S4060</t>
  </si>
  <si>
    <t>Муниципальная программа "Программа развития образования в Сосновском муниципальном районе</t>
  </si>
  <si>
    <t>01 5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</si>
  <si>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</si>
  <si>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5 00 S8130</t>
  </si>
  <si>
    <t>Строительство и реконструкция зданий для размещения учреждений культуры и учреждений дополнительного образования в сфере культуры и искусства, находящихся в муниципальной собственности</t>
  </si>
  <si>
    <t>07 8 00 S9010</t>
  </si>
  <si>
    <t>Подпрограмма "Профилактика безнадзорности и правонарушений несовершеннолетних</t>
  </si>
  <si>
    <t>Организация профильных смен для детей, состоящих на профилактическом учете</t>
  </si>
  <si>
    <t>07 8 00 S9030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</si>
  <si>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</si>
  <si>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15 0 00 61080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</si>
  <si>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</si>
  <si>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</si>
  <si>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>03 3 00 08080</t>
  </si>
  <si>
    <t>05 8 00 42130</t>
  </si>
  <si>
    <t>Музей. Подпрограмма "Укрепление материально-технической базы и обеспечение пожарной безопасности учреждений культуры Сосновского района "</t>
  </si>
  <si>
    <t>Музей. Подпрограмма "Развитие музейного дела в Сосновском муниципальном районе"</t>
  </si>
  <si>
    <t xml:space="preserve">Муниципальная  программа "Создание и содержание мест (площадок) накопления твердых коммунальных отходов на территории Сосновского муниципального района" </t>
  </si>
  <si>
    <t xml:space="preserve">Муниципальная программа "Рекультивация земельных участков, нарушенных размещением ТКО, и ликвидация объектов накопленного экологического вреда на территории Сосновского муниципального района" </t>
  </si>
  <si>
    <t xml:space="preserve">Обеспечение питанием учащихся, охваченных подвозом и находящихся в общеобразовательных организациях более шести часов </t>
  </si>
  <si>
    <t>17 0 00 71043</t>
  </si>
  <si>
    <t>Строительство, ремонт, реконструкция и оснащение спортивных объектов в местах массового отдыха населения</t>
  </si>
  <si>
    <t>Субсидии из местного бюджета социально ориентированных некоммерческих организаций на финансовое обеспечение затрат на осуществление деятельности по реализации социально значимых проектов</t>
  </si>
  <si>
    <t>Капитальные вложения в объекты физической культуры и спорта за счет средств местного бюджета</t>
  </si>
  <si>
    <t>25 0 00 13540</t>
  </si>
  <si>
    <t>Резервные фонды исполнительных органов местного самоуправления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</si>
  <si>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</si>
  <si>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>Муниципальная программа "Формирование современной городской среды" на 2018-2024 годы в Сосновском муниципальном районе</t>
  </si>
  <si>
    <t xml:space="preserve">Муниципальная программа "Развитие сельского хозяйства в Сосновском муниципальном районе Челябинской области"
</t>
  </si>
  <si>
    <t>Премии, стипендии и иные поощрения в Сосновском муниципальном районе</t>
  </si>
  <si>
    <t>Финансовая поддержка субъектов малого и среднего предпринимательства</t>
  </si>
  <si>
    <t xml:space="preserve">Реализация мероприятий по укреплению национального согласия и  профилактика экстремистских проявлений на территории Сосновского муниципального района </t>
  </si>
  <si>
    <t>Реализация переданных полномочий муниципального района на организацию в границах поселения электро-, тепло-, газо-,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</si>
  <si>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Муниципальная программа "Сохранение и развитие культуры Сосновского муниципального района"</t>
  </si>
  <si>
    <t>Реализация полномочий Российской Федерации на оплату жилищно-коммунальных услуг отдельным категориям граждан</t>
  </si>
  <si>
    <t>Общеобразовательные организации. Подпрограмма "Одаренные дети"</t>
  </si>
  <si>
    <t>Муниципальная программа "Переселение в 2021-2023 годах граждан из аварийного жилищного фонда в Сосновском муниципальном районе Челябинской области"</t>
  </si>
  <si>
    <t>07 6 00 28130</t>
  </si>
  <si>
    <t>01 2 00 L5191</t>
  </si>
  <si>
    <t>Общеобразовательные организации. Подпрограмма " Поддержка и развитие профессионального мастерства педагогических работников"</t>
  </si>
  <si>
    <t>05 1 00 42100</t>
  </si>
  <si>
    <t>26 0 G1 S3200</t>
  </si>
  <si>
    <t>Ликвидация несанкционированных свалок отходов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</si>
  <si>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</si>
  <si>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17 0 00 46100</t>
  </si>
  <si>
    <t>Организации в сфере физической культуры, спорта</t>
  </si>
  <si>
    <t>17 0 00 S004К</t>
  </si>
  <si>
    <t>18 0 F3 67484</t>
  </si>
  <si>
    <t>18 0 F3 6748S</t>
  </si>
  <si>
    <t>Обеспечение мероприятий по переселению граждан из аварийного жилищного фонда за счет средств местного бюджета</t>
  </si>
  <si>
    <t>03 1 00 28670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</si>
  <si>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</si>
  <si>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2023 год</t>
  </si>
  <si>
    <t>2024 год</t>
  </si>
  <si>
    <t>Ведомственная структура расходов бюджета Сосновского муниципального района на 2023 год и на плановый период 2024 и 2025 годов</t>
  </si>
  <si>
    <t>2025 год</t>
  </si>
  <si>
    <t>99 0 00 51180</t>
  </si>
  <si>
    <t>10 0 00 46030</t>
  </si>
  <si>
    <t>10 0 00 11800</t>
  </si>
  <si>
    <t>10 0 00 11900</t>
  </si>
  <si>
    <t>10 0 00 62900</t>
  </si>
  <si>
    <t>10 0 00 62910</t>
  </si>
  <si>
    <t>10 0 00 29350</t>
  </si>
  <si>
    <t>Муниципальная программа "Поддержка садоводческих некоммерческих товариществ, расположенных на территории Сосновского муниципального района в 2023-2025 годах"</t>
  </si>
  <si>
    <t>13 0 00 11200</t>
  </si>
  <si>
    <t>06 3 00 42010</t>
  </si>
  <si>
    <t xml:space="preserve">Муниципальная программа "Молодежная политика Сосновского района" </t>
  </si>
  <si>
    <t>Адресная субсидия гражданам в связи с ростом платы за коммунальные услуги</t>
  </si>
  <si>
    <t>03 1 00 28400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</si>
  <si>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</si>
  <si>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</si>
  <si>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28 0 00 00000</t>
  </si>
  <si>
    <t>Подпрограмма "Обеспечение доступного качественного общего и дополнительного образования"</t>
  </si>
  <si>
    <t>Муниципальная программа "Комплексное развитие сельских территорий в Сосновском районе Челябинской области"</t>
  </si>
  <si>
    <t>28 0 00 L5765</t>
  </si>
  <si>
    <t>Реализация проектов комплексного развития сельских территорий (сельских агломераций)</t>
  </si>
  <si>
    <t>06 3 00 S4080</t>
  </si>
  <si>
    <t>Проведение капитального ремонта зданий и сооружений муниципальных организаций дошкольного образования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</si>
  <si>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</si>
  <si>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05 2 Е1 00000</t>
  </si>
  <si>
    <t>05 2 Е1 55202</t>
  </si>
  <si>
    <t>Создание новых мест в общеобразовательных организациях, расположенных на территории Челябинской области</t>
  </si>
  <si>
    <t>06 3 Р2 00000</t>
  </si>
  <si>
    <t>Приобретение зданий и помещений для размещения дошкольных образовательных организаций в целях создания дополнительных мест для детей в возрасте от 1,5 до 3 лет</t>
  </si>
  <si>
    <t>06 3 Р2 04110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</si>
  <si>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</si>
  <si>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Выкуп зданий для размещения общеобразовательных организаций</t>
  </si>
  <si>
    <t>17 0 00 S0041</t>
  </si>
  <si>
    <t>Организация и проведение летних сельских спортивных игр «Золотой колос» и зимней сельской спартакиады «Уральская метелица» с целью популяризации здорового образа жизни</t>
  </si>
  <si>
    <t>17 0 00 S0044</t>
  </si>
  <si>
    <t>01 5 00 S8110</t>
  </si>
  <si>
    <t>Выкуп зданий для размещения дошкольных образовательных организаций</t>
  </si>
  <si>
    <t>06 3 Р2 52321</t>
  </si>
  <si>
    <t>01 5 00 S8100</t>
  </si>
  <si>
    <t>Укрепление материально-технической базы и оснащение оборудованием детских школ искусств</t>
  </si>
  <si>
    <t>01 5 А1 00000</t>
  </si>
  <si>
    <t>01 5 А1 55131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</si>
  <si>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реконструкция и капитальный ремонт зданий)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</si>
  <si>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</si>
  <si>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10 0 00 S6210</t>
  </si>
  <si>
    <t>28 0 00 L5766</t>
  </si>
  <si>
    <t>Реализация мероприятий по благоустройству сельских территорий</t>
  </si>
  <si>
    <t>Региональный проект "Успех каждого ребенка"</t>
  </si>
  <si>
    <t>Подпрограмма "Поддержка и развитие профессионального мастерства педагогических работников"</t>
  </si>
  <si>
    <t>05 2 E2 00000</t>
  </si>
  <si>
    <t>05 2 E2 50980</t>
  </si>
  <si>
    <t>05 2 00 S1030</t>
  </si>
  <si>
    <t>99 0 00 10220</t>
  </si>
  <si>
    <t>(руб.)</t>
  </si>
  <si>
    <t>8</t>
  </si>
  <si>
    <t>9</t>
  </si>
  <si>
    <t>Муниципальная программа "Защита населения и территории Сосновского муниципального района от чрезвычайных ситуаций, обеспечения пожарной безопасности и безопасности людей на водных объектах, развитие единой дежурно-диспетчерской службы" на 2023-2025 годы</t>
  </si>
  <si>
    <t>Муниципальная районная программа  "Развитие физической культуры и спорта в Сосновском муниципальном районе"</t>
  </si>
  <si>
    <t>Другие мероприятия в рамках подпрограммы "Развитие инфраструктуры дошкольных образовательных учреждений"</t>
  </si>
  <si>
    <t xml:space="preserve">Муниципальная районная комплексная социальная программа Сосновского муниципального района  "Крепкая семья" </t>
  </si>
  <si>
    <t>Муниципальная районная программа "Улучшение условий и охраны труда в Сосновском муниципальном районе"</t>
  </si>
  <si>
    <t>Муниципальная  программа "Развитие информационного общества в Сосновском муниципальном районе на 2020-2030 годы"</t>
  </si>
  <si>
    <t>18 0 F3 67483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</si>
  <si>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</si>
  <si>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</si>
  <si>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Выплата заработной платы тренерам-преподавателям (тренерам), дополнительно привлеченным к работе в сельской местности и малых городах Челябинской области с населением до 50 тысяч человек</t>
  </si>
  <si>
    <t>05 4 00 03600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</si>
  <si>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</si>
  <si>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05 5 ЕВ 00000</t>
  </si>
  <si>
    <t>05 5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</si>
  <si>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</si>
  <si>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</si>
  <si>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05 2 Е2 51710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</si>
  <si>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образований, в форме семейного образования и самообразования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</si>
  <si>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</si>
  <si>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</si>
  <si>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Региональный проект "Патриотическое воспитание граждан Российской Федерации"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</si>
  <si>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</si>
  <si>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Приобретение спортивного инвентаря и оборудования для спортивных школ и физкультурно-спортивных организаций</t>
  </si>
  <si>
    <t>Обеспечение образовательных организаций 1-й и 2-й категорий квалифицированной охраной</t>
  </si>
  <si>
    <t>06 3 00 S4030</t>
  </si>
  <si>
    <t>05 8 88 00000</t>
  </si>
  <si>
    <t>05 8 88 03610</t>
  </si>
  <si>
    <t>Финансовое обеспечение мероприятий, связанных с проведением в Российской Федерации мобилизации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</si>
  <si>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</si>
  <si>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</si>
  <si>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</si>
  <si>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99 0 00 99610</t>
  </si>
  <si>
    <t>99 0 00 11300</t>
  </si>
  <si>
    <t>Строительство (реконструкция) объектов водоснабжения, водоотведения и (или) теплоснабжения</t>
  </si>
  <si>
    <t>08 3 00 10212</t>
  </si>
  <si>
    <t>Мероприятия в области коммунального хозяйства</t>
  </si>
  <si>
    <t xml:space="preserve">99 0 00 14060 </t>
  </si>
  <si>
    <t>08 1 77 00000</t>
  </si>
  <si>
    <t>08 1 77 S4050</t>
  </si>
  <si>
    <t>Строительство и реконструкция зданий для размещения учреждений культуры</t>
  </si>
  <si>
    <t>01 5 00 12130</t>
  </si>
  <si>
    <t>Стимулирование увеличения численности самозанятых граждан и поступлений налога на профессиональный доход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</si>
  <si>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</si>
  <si>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Строительство газопроводов и газовых сетей, в том числе проектно-изыскательские работы</t>
  </si>
  <si>
    <t>Финансовое обеспечение мероприятий, связанных с предотвращением влияния ухудшения геополитической и экономической ситуации на развитие отраслей экономики</t>
  </si>
  <si>
    <t>99 0 77 00000</t>
  </si>
  <si>
    <t>99 0 77 S9600</t>
  </si>
  <si>
    <t>Реализация инициативных проектов</t>
  </si>
  <si>
    <t>99 0 77 S9608</t>
  </si>
  <si>
    <t>Реализация инициативного проекта "Реконструкция Обелиска "Воинам, павшим ВОВ" в п. Теченский Сосновского района, Челябинской области"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</si>
  <si>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</si>
  <si>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</si>
  <si>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28 0 00 01760</t>
  </si>
  <si>
    <t>Реализация мероприятий комплексного развития сельских территорий в Сосновском муниципальном районе Челябинской области</t>
  </si>
  <si>
    <t>Региональный проект «Комплексная система обращения с твердыми коммунальными отходами»</t>
  </si>
  <si>
    <t xml:space="preserve">22 0 G2 00000 </t>
  </si>
  <si>
    <t>Обеспечение контейнерным сбором образующихся в жилом фонде твердых коммунальных отходов</t>
  </si>
  <si>
    <t xml:space="preserve">22 0 G2 S3120 </t>
  </si>
  <si>
    <t>99 0 77 S9602</t>
  </si>
  <si>
    <t>Реализация инициативного проекта "Устройство мини-футбольного поля в п. Солнечный по адресу: Челябинская область, Сосновский район, п.Солнечный , ул. Мира"</t>
  </si>
  <si>
    <t>Прочие межбюджетные трансферты общего характера</t>
  </si>
  <si>
    <t>Иные межбюджетные трансферты бюджетам сельских поселений на решение вопросов местного значения</t>
  </si>
  <si>
    <t>99 0 00 80220</t>
  </si>
  <si>
    <t>09 1 E8 21030</t>
  </si>
  <si>
    <t>Молодежная политика</t>
  </si>
  <si>
    <t>Создание и развитие молодежных пространств</t>
  </si>
  <si>
    <t>01 5 77 00000</t>
  </si>
  <si>
    <t>01 5 77 S9604</t>
  </si>
  <si>
    <t>Реализация инициативного проекта "Капитальный ремонт сети электроснабжения здания дома культуры по адресу: Челябинская область, Сосновский район, п. Рощино, ул. Ленина д.9 МБУК МСКО"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</si>
  <si>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</si>
  <si>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853</t>
  </si>
  <si>
    <t>Уплата иных платежей</t>
  </si>
  <si>
    <t>06 3 77 00000</t>
  </si>
  <si>
    <t>06 3 77 00007</t>
  </si>
  <si>
    <t>06 3 77 00009</t>
  </si>
  <si>
    <t>Инициативные платежи по инициативному проекту: "Замена ограждения МДОУ "ДСКВ № 19 п. Рощино" по адресу: Челябинская область, Сосновский район, п.Рощино, ул.Ленина, д.15"</t>
  </si>
  <si>
    <t>Инициативные платежи по инициативному проекту: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</si>
  <si>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06 3 77 S9606</t>
  </si>
  <si>
    <t>Реализация инициативного проекта "Капитальный ремонт кровли здания МДОУ "Д/с № 18 д.Казанцево" по адресу: Челябинская область, Сосновский район, д.Казанцево, ул.Уфимская, д.1"</t>
  </si>
  <si>
    <t>06 3 77 S9607</t>
  </si>
  <si>
    <t>06 3 77 S9609</t>
  </si>
  <si>
    <t>06 3 77 S9610</t>
  </si>
  <si>
    <t>Реализация инициативного проекта "Замена ограждения МДОУ "ДСКВ № 19 п. Рощино" по адресу: Челябинская область, Сосновский район, п.Рощино, ул.Ленина, д.15"</t>
  </si>
  <si>
    <t>Реализация инициативного проекта "Ремонт кровли МДОУ "Детский сад комбинированного вида №3" (здание детского сада) по адресу: Челябинская область, Сосновский район, с.Долгодеревенское, пер.Школьный, 27"</t>
  </si>
  <si>
    <t>Реализация инициативного проекта "Обустройство фасадов двух зданий в МДОУ "ДС № 50 п.Западный", расположенных по адресам: Челябинская область, Сосновский район, п.Западный, ул.Правобережная, д.1, и Челябинская область, Сосновский район, п.Западный, ул.Радужная, д.7"</t>
  </si>
  <si>
    <t>05 3 77 00003</t>
  </si>
  <si>
    <t>05 3 77 00005</t>
  </si>
  <si>
    <t>05 3 77 S9601</t>
  </si>
  <si>
    <t>05 3 77 S9603</t>
  </si>
  <si>
    <t>05 3 77 S9605</t>
  </si>
  <si>
    <t>05 3 77 00000</t>
  </si>
  <si>
    <t>Инициативные платежи по инициативному проекту: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</si>
  <si>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Инициативные платежи по инициативному проекту: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</si>
  <si>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Реализация инициативного проекта "Благоустройство территории МОУ Кременкульская СОШ путем комплексного размещения универсальных спортивных площадок для занятия активными видами спорта и легкой атлетикой по адресу: Челябинская область, Сосновский район, с.Кременкуль, ул.Ленина, д.17"</t>
  </si>
  <si>
    <t>Реализация инициативного проекта "Ремонт спортивного зала, находящегося в здании МОУ "Трубненская СОШ" по адресу: Челябинская область, Сосновский район, п.Трубный, ул. Комсомольская, д.3"</t>
  </si>
  <si>
    <t>Реализация инициативного проекта "Устройство площадки для активного отдыха детей дошкольного возраста деревни Касарги по адресу: Челябинская область, Сосновский район, д.Касарги, ул.Российская, д.2"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</si>
  <si>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</si>
  <si>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</si>
  <si>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112</t>
  </si>
  <si>
    <t>622</t>
  </si>
  <si>
    <t>Субсидии автономным учреждениям на иные цели</t>
  </si>
  <si>
    <t>Закупка товаров, работ и услуг в целях капитального ремонта государственного (муниципального) имущества</t>
  </si>
  <si>
    <t>05 3 00 42300</t>
  </si>
  <si>
    <t>Организации дополнительного образования. Подпрограмма "Формирование здоровьесберегающих и безопасных условий организации образовательного процесса"</t>
  </si>
  <si>
    <t>03 1 D4 00000</t>
  </si>
  <si>
    <t>03 1 D4 60050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</si>
  <si>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</si>
  <si>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Региональный проект "Информационная безопасность"</t>
  </si>
  <si>
    <t>Цифровизация деятельности органов социальной защиты населения муниципальных образований Челябинской области</t>
  </si>
  <si>
    <t>03 1 D6 60180</t>
  </si>
  <si>
    <t>03 1 D6 00000</t>
  </si>
  <si>
    <t>Региональный проект "Цифровое государственное управление"</t>
  </si>
  <si>
    <t>11 0 00 41600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</si>
  <si>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</si>
  <si>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Мероприятия по организации пляжей в традиционных местах неорганизованного отдыха людей вблизи водоемов</t>
  </si>
  <si>
    <t>Обеспечение мероприятий по переселению граждан из аварийного жилищного фонда за счет средств публично-правовой компании «Фонд развития территорий»</t>
  </si>
  <si>
    <t xml:space="preserve">Создание новых мест в общеобразовательных организациях, расположенных на территории Челябинской области, за счет средств областного бюджета
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</si>
  <si>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</si>
  <si>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</si>
  <si>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</si>
  <si>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</si>
  <si>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</si>
  <si>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</si>
  <si>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</si>
  <si>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</si>
  <si>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образовательные программы дошкольного образования, через предоставление компенсации части родительской платы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</si>
  <si>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</si>
  <si>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</si>
  <si>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Пособие на ребенка в соответствии с Законом Челябинской области от 28 октября 2004 года № 299-ЗО «О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</si>
  <si>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</si>
  <si>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</si>
  <si>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>03 1 77 28580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</si>
  <si>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</si>
  <si>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</si>
  <si>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</si>
  <si>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>03 1 88 28060</t>
  </si>
  <si>
    <t>03 1 88 00000</t>
  </si>
  <si>
    <t>03 1 77 00000</t>
  </si>
  <si>
    <t>Иные выплаты персоналу учреждений, за исключением фонда оплаты труда</t>
  </si>
  <si>
    <t xml:space="preserve">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к Решению Собрания депутатов Сосновского муниципального района "О бюджете Сосновского муниципального района на 2023 год и на плановый период 2024 и 2025 годов                                                                                                                                                                         от " 28" декабря 2022 года № 432                                                                                                   </t>
  </si>
  <si>
    <t xml:space="preserve">                                                                                                  Приложение № 2                                                                                                                                             к Решению Собрания депутатов Сосновского муниципального района  "О внесении изменений в Решение Собрания депутатов Сосновского муниципального района от 28.12.2022г. № 432 «О бюджете Сосновского муниципального района на 2023 год и плановый период 2024 и 2025 годов»                                                                                                                                          от  "15" марта  2023 г. №  460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</si>
</sst>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#,##0.00_ ;\-#,##0.00\ "/>
    <numFmt numFmtId="167" formatCode="?"/>
    <numFmt numFmtId="168" formatCode="000000"/>
  </numFmts>
  <fonts count="13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charset val="204"/>
    </font>
    <font>
      <sz val="8"/>
      <color theme="1"/>
      <name val="Arial Cyr"/>
    </font>
    <font>
      <sz val="9"/>
      <color theme="1"/>
      <name val="Arial"/>
      <family val="2"/>
      <charset val="204"/>
    </font>
    <font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5" fontId="3" fillId="0" borderId="0" applyFont="0" applyFill="0" applyBorder="0" applyAlignment="0" applyProtection="0"/>
  </cellStyleXfs>
  <cellXfs count="73">
    <xf numFmtId="0" fontId="0" fillId="0" borderId="0" xfId="0"/>
    <xf numFmtId="4" fontId="6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left" vertical="top" wrapText="1"/>
      <protection locked="0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167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/>
    <xf numFmtId="164" fontId="6" fillId="0" borderId="0" xfId="0" applyNumberFormat="1" applyFont="1" applyFill="1"/>
    <xf numFmtId="165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6" fillId="0" borderId="0" xfId="0" applyNumberFormat="1" applyFont="1" applyFill="1"/>
    <xf numFmtId="0" fontId="6" fillId="0" borderId="0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 applyProtection="1">
      <alignment horizontal="center" vertical="top" wrapText="1"/>
      <protection locked="0"/>
    </xf>
    <xf numFmtId="49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vertical="top"/>
    </xf>
    <xf numFmtId="4" fontId="10" fillId="0" borderId="1" xfId="0" applyNumberFormat="1" applyFont="1" applyFill="1" applyBorder="1" applyAlignment="1" applyProtection="1">
      <alignment vertical="top"/>
      <protection locked="0"/>
    </xf>
    <xf numFmtId="4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</xf>
    <xf numFmtId="166" fontId="6" fillId="0" borderId="1" xfId="2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 applyProtection="1">
      <alignment vertical="top" wrapText="1"/>
      <protection locked="0"/>
    </xf>
    <xf numFmtId="4" fontId="9" fillId="0" borderId="1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 applyProtection="1">
      <alignment vertical="top"/>
    </xf>
    <xf numFmtId="0" fontId="6" fillId="0" borderId="0" xfId="0" applyFont="1" applyFill="1" applyAlignment="1"/>
    <xf numFmtId="168" fontId="6" fillId="0" borderId="1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vertical="top" wrapText="1"/>
    </xf>
    <xf numFmtId="165" fontId="6" fillId="0" borderId="0" xfId="2" applyFont="1" applyFill="1"/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2" xfId="0" applyNumberFormat="1" applyFont="1" applyFill="1" applyBorder="1" applyAlignment="1" applyProtection="1">
      <alignment horizontal="left" vertical="top" wrapText="1"/>
    </xf>
    <xf numFmtId="49" fontId="11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167" fontId="2" fillId="0" borderId="2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75"/>
  <sheetViews>
    <sheetView tabSelected="1" showRuler="0" zoomScale="110" zoomScaleNormal="110" zoomScaleSheetLayoutView="110" zoomScalePageLayoutView="84" workbookViewId="0">
      <selection activeCell="L6" sqref="L6"/>
    </sheetView>
  </sheetViews>
  <sheetFormatPr defaultColWidth="8.85546875" defaultRowHeight="11.25" x14ac:dyDescent="0.2"/>
  <cols>
    <col min="1" max="1" width="56.42578125" style="4" customWidth="1"/>
    <col min="2" max="2" width="3.5703125" style="29" customWidth="1"/>
    <col min="3" max="3" width="3.5703125" style="30" customWidth="1"/>
    <col min="4" max="4" width="2.85546875" style="30" customWidth="1"/>
    <col min="5" max="5" width="10.85546875" style="30" customWidth="1"/>
    <col min="6" max="7" width="3.42578125" style="30" customWidth="1"/>
    <col min="8" max="8" width="13.5703125" style="4" customWidth="1"/>
    <col min="9" max="9" width="13.85546875" style="4" customWidth="1"/>
    <col min="10" max="10" width="14.28515625" style="4" customWidth="1"/>
    <col min="11" max="11" width="13.28515625" style="4" customWidth="1"/>
    <col min="12" max="16384" width="8.85546875" style="4"/>
  </cols>
  <sheetData>
    <row r="1" spans="1:10" ht="11.25" customHeight="1" x14ac:dyDescent="0.2">
      <c r="C1" s="72" t="s">
        <v>788</v>
      </c>
      <c r="D1" s="72"/>
      <c r="E1" s="72"/>
      <c r="F1" s="72"/>
      <c r="G1" s="72"/>
      <c r="H1" s="72"/>
      <c r="I1" s="72"/>
      <c r="J1" s="72"/>
    </row>
    <row r="2" spans="1:10" x14ac:dyDescent="0.2">
      <c r="C2" s="72"/>
      <c r="D2" s="72"/>
      <c r="E2" s="72"/>
      <c r="F2" s="72"/>
      <c r="G2" s="72"/>
      <c r="H2" s="72"/>
      <c r="I2" s="72"/>
      <c r="J2" s="72"/>
    </row>
    <row r="3" spans="1:10" x14ac:dyDescent="0.2">
      <c r="C3" s="72"/>
      <c r="D3" s="72"/>
      <c r="E3" s="72"/>
      <c r="F3" s="72"/>
      <c r="G3" s="72"/>
      <c r="H3" s="72"/>
      <c r="I3" s="72"/>
      <c r="J3" s="72"/>
    </row>
    <row r="4" spans="1:10" x14ac:dyDescent="0.2">
      <c r="C4" s="72"/>
      <c r="D4" s="72"/>
      <c r="E4" s="72"/>
      <c r="F4" s="72"/>
      <c r="G4" s="72"/>
      <c r="H4" s="72"/>
      <c r="I4" s="72"/>
      <c r="J4" s="72"/>
    </row>
    <row r="5" spans="1:10" ht="30.75" customHeight="1" x14ac:dyDescent="0.2">
      <c r="C5" s="72"/>
      <c r="D5" s="72"/>
      <c r="E5" s="72"/>
      <c r="F5" s="72"/>
      <c r="G5" s="72"/>
      <c r="H5" s="72"/>
      <c r="I5" s="72"/>
      <c r="J5" s="72"/>
    </row>
    <row r="6" spans="1:10" ht="11.25" customHeight="1" x14ac:dyDescent="0.2">
      <c r="C6" s="72" t="s">
        <v>787</v>
      </c>
      <c r="D6" s="72"/>
      <c r="E6" s="72"/>
      <c r="F6" s="72"/>
      <c r="G6" s="72"/>
      <c r="H6" s="72"/>
      <c r="I6" s="72"/>
      <c r="J6" s="72"/>
    </row>
    <row r="7" spans="1:10" x14ac:dyDescent="0.2">
      <c r="C7" s="72"/>
      <c r="D7" s="72"/>
      <c r="E7" s="72"/>
      <c r="F7" s="72"/>
      <c r="G7" s="72"/>
      <c r="H7" s="72"/>
      <c r="I7" s="72"/>
      <c r="J7" s="72"/>
    </row>
    <row r="8" spans="1:10" x14ac:dyDescent="0.2">
      <c r="C8" s="72"/>
      <c r="D8" s="72"/>
      <c r="E8" s="72"/>
      <c r="F8" s="72"/>
      <c r="G8" s="72"/>
      <c r="H8" s="72"/>
      <c r="I8" s="72"/>
      <c r="J8" s="72"/>
    </row>
    <row r="9" spans="1:10" x14ac:dyDescent="0.2">
      <c r="C9" s="72"/>
      <c r="D9" s="72"/>
      <c r="E9" s="72"/>
      <c r="F9" s="72"/>
      <c r="G9" s="72"/>
      <c r="H9" s="72"/>
      <c r="I9" s="72"/>
      <c r="J9" s="72"/>
    </row>
    <row r="10" spans="1:10" x14ac:dyDescent="0.2">
      <c r="C10" s="72"/>
      <c r="D10" s="72"/>
      <c r="E10" s="72"/>
      <c r="F10" s="72"/>
      <c r="G10" s="72"/>
      <c r="H10" s="72"/>
      <c r="I10" s="72"/>
      <c r="J10" s="72"/>
    </row>
    <row r="11" spans="1:10" x14ac:dyDescent="0.2">
      <c r="H11" s="31"/>
      <c r="I11" s="32"/>
      <c r="J11" s="32"/>
    </row>
    <row r="12" spans="1:10" x14ac:dyDescent="0.2">
      <c r="A12" s="71" t="s">
        <v>591</v>
      </c>
      <c r="B12" s="71"/>
      <c r="C12" s="71"/>
      <c r="D12" s="71"/>
      <c r="E12" s="71"/>
      <c r="F12" s="71"/>
      <c r="G12" s="71"/>
      <c r="H12" s="71"/>
      <c r="I12" s="71"/>
      <c r="J12" s="71"/>
    </row>
    <row r="13" spans="1:10" ht="6" customHeight="1" x14ac:dyDescent="0.2">
      <c r="A13" s="71"/>
      <c r="B13" s="71"/>
      <c r="C13" s="71"/>
      <c r="D13" s="71"/>
      <c r="E13" s="71"/>
      <c r="F13" s="71"/>
      <c r="G13" s="71"/>
      <c r="H13" s="71"/>
      <c r="I13" s="71"/>
      <c r="J13" s="71"/>
    </row>
    <row r="14" spans="1:10" ht="1.5" customHeight="1" x14ac:dyDescent="0.2">
      <c r="A14" s="68"/>
      <c r="B14" s="68"/>
      <c r="C14" s="68"/>
      <c r="D14" s="68"/>
      <c r="E14" s="68"/>
      <c r="F14" s="68"/>
      <c r="G14" s="68"/>
      <c r="H14" s="33"/>
    </row>
    <row r="15" spans="1:10" x14ac:dyDescent="0.2">
      <c r="A15" s="5"/>
      <c r="B15" s="34"/>
      <c r="C15" s="34"/>
      <c r="D15" s="34"/>
      <c r="E15" s="34"/>
      <c r="F15" s="34"/>
      <c r="G15" s="34"/>
      <c r="H15" s="35"/>
      <c r="J15" s="36" t="s">
        <v>645</v>
      </c>
    </row>
    <row r="16" spans="1:10" ht="58.5" x14ac:dyDescent="0.2">
      <c r="A16" s="6" t="s">
        <v>133</v>
      </c>
      <c r="B16" s="37" t="s">
        <v>62</v>
      </c>
      <c r="C16" s="37" t="s">
        <v>72</v>
      </c>
      <c r="D16" s="37" t="s">
        <v>73</v>
      </c>
      <c r="E16" s="37" t="s">
        <v>251</v>
      </c>
      <c r="F16" s="37" t="s">
        <v>78</v>
      </c>
      <c r="G16" s="37"/>
      <c r="H16" s="6" t="s">
        <v>589</v>
      </c>
      <c r="I16" s="6" t="s">
        <v>590</v>
      </c>
      <c r="J16" s="6" t="s">
        <v>592</v>
      </c>
    </row>
    <row r="17" spans="1:11" x14ac:dyDescent="0.2">
      <c r="A17" s="7" t="s">
        <v>41</v>
      </c>
      <c r="B17" s="7" t="s">
        <v>37</v>
      </c>
      <c r="C17" s="7" t="s">
        <v>38</v>
      </c>
      <c r="D17" s="7" t="s">
        <v>39</v>
      </c>
      <c r="E17" s="7" t="s">
        <v>109</v>
      </c>
      <c r="F17" s="7" t="s">
        <v>40</v>
      </c>
      <c r="G17" s="7" t="s">
        <v>110</v>
      </c>
      <c r="H17" s="7" t="s">
        <v>646</v>
      </c>
      <c r="I17" s="7" t="s">
        <v>647</v>
      </c>
      <c r="J17" s="7" t="s">
        <v>135</v>
      </c>
    </row>
    <row r="18" spans="1:11" ht="12" x14ac:dyDescent="0.2">
      <c r="A18" s="8" t="s">
        <v>71</v>
      </c>
      <c r="B18" s="42"/>
      <c r="C18" s="42"/>
      <c r="D18" s="42"/>
      <c r="E18" s="42"/>
      <c r="F18" s="42"/>
      <c r="G18" s="42"/>
      <c r="H18" s="44">
        <f>H19+H310+H393+H439+H553+H889+H1039+H1060</f>
        <v>6813649945.7300005</v>
      </c>
      <c r="I18" s="44">
        <f>I19+I310+I393+I439+I553+I889+I1039+I1060</f>
        <v>3374232830</v>
      </c>
      <c r="J18" s="44">
        <f>J19+J310+J393+J439+J553+J889+J1039+J1060</f>
        <v>3357826029.9999995</v>
      </c>
      <c r="K18" s="31"/>
    </row>
    <row r="19" spans="1:11" x14ac:dyDescent="0.2">
      <c r="A19" s="2" t="s">
        <v>48</v>
      </c>
      <c r="B19" s="3" t="s">
        <v>63</v>
      </c>
      <c r="C19" s="38"/>
      <c r="D19" s="38"/>
      <c r="E19" s="38"/>
      <c r="F19" s="38"/>
      <c r="G19" s="38"/>
      <c r="H19" s="45">
        <f>H20+H76+H101+H146+H204+H216++H262+H270+H278</f>
        <v>3623217895.5599999</v>
      </c>
      <c r="I19" s="45">
        <f>I20+I76+I101+I146+I204+I216++I262+I270+I278</f>
        <v>403278694.38</v>
      </c>
      <c r="J19" s="45">
        <f>J20+J76+J101+J146+J204+J216++J262+J270+J278</f>
        <v>366561006.77999997</v>
      </c>
    </row>
    <row r="20" spans="1:11" x14ac:dyDescent="0.2">
      <c r="A20" s="2" t="s">
        <v>76</v>
      </c>
      <c r="B20" s="3" t="s">
        <v>63</v>
      </c>
      <c r="C20" s="3" t="s">
        <v>74</v>
      </c>
      <c r="D20" s="3" t="s">
        <v>75</v>
      </c>
      <c r="E20" s="3"/>
      <c r="F20" s="3"/>
      <c r="G20" s="1"/>
      <c r="H20" s="45">
        <f>H21+H26+H48+H52</f>
        <v>117893028.41</v>
      </c>
      <c r="I20" s="45">
        <f>I21+I26+I48+I52</f>
        <v>115353028.41</v>
      </c>
      <c r="J20" s="45">
        <f>J21+J26+J48+J52</f>
        <v>115028028.41</v>
      </c>
    </row>
    <row r="21" spans="1:11" ht="22.5" x14ac:dyDescent="0.2">
      <c r="A21" s="2" t="s">
        <v>385</v>
      </c>
      <c r="B21" s="3" t="s">
        <v>63</v>
      </c>
      <c r="C21" s="3" t="s">
        <v>74</v>
      </c>
      <c r="D21" s="3" t="s">
        <v>77</v>
      </c>
      <c r="E21" s="3"/>
      <c r="F21" s="3"/>
      <c r="G21" s="3"/>
      <c r="H21" s="45">
        <f>H22</f>
        <v>3651738.0199999996</v>
      </c>
      <c r="I21" s="45">
        <f t="shared" ref="I21:J22" si="0">I22</f>
        <v>3651738.0199999996</v>
      </c>
      <c r="J21" s="45">
        <f t="shared" si="0"/>
        <v>3651738.0199999996</v>
      </c>
    </row>
    <row r="22" spans="1:11" x14ac:dyDescent="0.2">
      <c r="A22" s="9" t="s">
        <v>373</v>
      </c>
      <c r="B22" s="3" t="s">
        <v>63</v>
      </c>
      <c r="C22" s="3" t="s">
        <v>74</v>
      </c>
      <c r="D22" s="3" t="s">
        <v>77</v>
      </c>
      <c r="E22" s="3" t="s">
        <v>226</v>
      </c>
      <c r="F22" s="3"/>
      <c r="G22" s="3"/>
      <c r="H22" s="45">
        <f>H23</f>
        <v>3651738.0199999996</v>
      </c>
      <c r="I22" s="45">
        <f t="shared" si="0"/>
        <v>3651738.0199999996</v>
      </c>
      <c r="J22" s="45">
        <f t="shared" si="0"/>
        <v>3651738.0199999996</v>
      </c>
    </row>
    <row r="23" spans="1:11" x14ac:dyDescent="0.2">
      <c r="A23" s="2" t="s">
        <v>49</v>
      </c>
      <c r="B23" s="3" t="s">
        <v>63</v>
      </c>
      <c r="C23" s="3" t="s">
        <v>74</v>
      </c>
      <c r="D23" s="3" t="s">
        <v>77</v>
      </c>
      <c r="E23" s="3" t="s">
        <v>274</v>
      </c>
      <c r="F23" s="3"/>
      <c r="G23" s="3"/>
      <c r="H23" s="45">
        <f>H24+H25</f>
        <v>3651738.0199999996</v>
      </c>
      <c r="I23" s="45">
        <f t="shared" ref="I23:J23" si="1">I24+I25</f>
        <v>3651738.0199999996</v>
      </c>
      <c r="J23" s="45">
        <f t="shared" si="1"/>
        <v>3651738.0199999996</v>
      </c>
    </row>
    <row r="24" spans="1:11" ht="22.5" x14ac:dyDescent="0.2">
      <c r="A24" s="10" t="s">
        <v>362</v>
      </c>
      <c r="B24" s="3" t="s">
        <v>63</v>
      </c>
      <c r="C24" s="3" t="s">
        <v>74</v>
      </c>
      <c r="D24" s="3" t="s">
        <v>77</v>
      </c>
      <c r="E24" s="3" t="s">
        <v>274</v>
      </c>
      <c r="F24" s="3" t="s">
        <v>79</v>
      </c>
      <c r="G24" s="3"/>
      <c r="H24" s="45">
        <v>2804714.3</v>
      </c>
      <c r="I24" s="45">
        <v>2804714.3</v>
      </c>
      <c r="J24" s="45">
        <v>2804714.3</v>
      </c>
    </row>
    <row r="25" spans="1:11" ht="33.75" x14ac:dyDescent="0.2">
      <c r="A25" s="10" t="s">
        <v>364</v>
      </c>
      <c r="B25" s="3" t="s">
        <v>63</v>
      </c>
      <c r="C25" s="3" t="s">
        <v>74</v>
      </c>
      <c r="D25" s="3" t="s">
        <v>77</v>
      </c>
      <c r="E25" s="3" t="s">
        <v>274</v>
      </c>
      <c r="F25" s="3" t="s">
        <v>363</v>
      </c>
      <c r="G25" s="3"/>
      <c r="H25" s="45">
        <v>847023.72</v>
      </c>
      <c r="I25" s="45">
        <v>847023.72</v>
      </c>
      <c r="J25" s="45">
        <v>847023.72</v>
      </c>
    </row>
    <row r="26" spans="1:11" ht="33.75" x14ac:dyDescent="0.2">
      <c r="A26" s="11" t="s">
        <v>386</v>
      </c>
      <c r="B26" s="3" t="s">
        <v>63</v>
      </c>
      <c r="C26" s="3" t="s">
        <v>74</v>
      </c>
      <c r="D26" s="3" t="s">
        <v>80</v>
      </c>
      <c r="E26" s="3"/>
      <c r="F26" s="3"/>
      <c r="G26" s="3"/>
      <c r="H26" s="45">
        <f>H27</f>
        <v>109400590.39</v>
      </c>
      <c r="I26" s="45">
        <f t="shared" ref="I26:J26" si="2">I27</f>
        <v>107430590.39</v>
      </c>
      <c r="J26" s="45">
        <f t="shared" si="2"/>
        <v>107105590.39</v>
      </c>
    </row>
    <row r="27" spans="1:11" x14ac:dyDescent="0.2">
      <c r="A27" s="9" t="s">
        <v>373</v>
      </c>
      <c r="B27" s="3" t="s">
        <v>63</v>
      </c>
      <c r="C27" s="3" t="s">
        <v>74</v>
      </c>
      <c r="D27" s="3" t="s">
        <v>80</v>
      </c>
      <c r="E27" s="3" t="s">
        <v>226</v>
      </c>
      <c r="F27" s="3"/>
      <c r="G27" s="3"/>
      <c r="H27" s="45">
        <f>H28+H33+H36+H44</f>
        <v>109400590.39</v>
      </c>
      <c r="I27" s="45">
        <f>I28+I33+I36+I44</f>
        <v>107430590.39</v>
      </c>
      <c r="J27" s="45">
        <f>J28+J33+J36+J44</f>
        <v>107105590.39</v>
      </c>
    </row>
    <row r="28" spans="1:11" ht="22.5" x14ac:dyDescent="0.2">
      <c r="A28" s="12" t="s">
        <v>464</v>
      </c>
      <c r="B28" s="3" t="s">
        <v>63</v>
      </c>
      <c r="C28" s="3" t="s">
        <v>74</v>
      </c>
      <c r="D28" s="3" t="s">
        <v>80</v>
      </c>
      <c r="E28" s="3" t="s">
        <v>276</v>
      </c>
      <c r="F28" s="3"/>
      <c r="G28" s="3"/>
      <c r="H28" s="45">
        <f>H29+H30+H32+H31</f>
        <v>2328900</v>
      </c>
      <c r="I28" s="45">
        <f t="shared" ref="I28:J28" si="3">I29+I30+I32+I31</f>
        <v>2328900</v>
      </c>
      <c r="J28" s="45">
        <f t="shared" si="3"/>
        <v>2328900</v>
      </c>
    </row>
    <row r="29" spans="1:11" ht="22.5" x14ac:dyDescent="0.2">
      <c r="A29" s="10" t="s">
        <v>362</v>
      </c>
      <c r="B29" s="3" t="s">
        <v>63</v>
      </c>
      <c r="C29" s="3" t="s">
        <v>74</v>
      </c>
      <c r="D29" s="3" t="s">
        <v>80</v>
      </c>
      <c r="E29" s="3" t="s">
        <v>276</v>
      </c>
      <c r="F29" s="3" t="s">
        <v>79</v>
      </c>
      <c r="G29" s="3" t="s">
        <v>186</v>
      </c>
      <c r="H29" s="46">
        <v>1018139.59</v>
      </c>
      <c r="I29" s="46">
        <v>1018139.59</v>
      </c>
      <c r="J29" s="46">
        <v>1018139.59</v>
      </c>
    </row>
    <row r="30" spans="1:11" ht="33.75" x14ac:dyDescent="0.2">
      <c r="A30" s="10" t="s">
        <v>364</v>
      </c>
      <c r="B30" s="3" t="s">
        <v>63</v>
      </c>
      <c r="C30" s="3" t="s">
        <v>74</v>
      </c>
      <c r="D30" s="3" t="s">
        <v>80</v>
      </c>
      <c r="E30" s="3" t="s">
        <v>276</v>
      </c>
      <c r="F30" s="3" t="s">
        <v>363</v>
      </c>
      <c r="G30" s="3" t="s">
        <v>186</v>
      </c>
      <c r="H30" s="46">
        <v>233263.63</v>
      </c>
      <c r="I30" s="46">
        <v>233263.63</v>
      </c>
      <c r="J30" s="46">
        <v>233263.63</v>
      </c>
    </row>
    <row r="31" spans="1:11" ht="22.5" x14ac:dyDescent="0.2">
      <c r="A31" s="2" t="s">
        <v>166</v>
      </c>
      <c r="B31" s="3" t="s">
        <v>63</v>
      </c>
      <c r="C31" s="3" t="s">
        <v>74</v>
      </c>
      <c r="D31" s="3" t="s">
        <v>80</v>
      </c>
      <c r="E31" s="3" t="s">
        <v>276</v>
      </c>
      <c r="F31" s="3" t="s">
        <v>165</v>
      </c>
      <c r="G31" s="3" t="s">
        <v>186</v>
      </c>
      <c r="H31" s="46">
        <v>4500</v>
      </c>
      <c r="I31" s="46">
        <v>4500</v>
      </c>
      <c r="J31" s="46">
        <v>4500</v>
      </c>
    </row>
    <row r="32" spans="1:11" ht="22.5" x14ac:dyDescent="0.2">
      <c r="A32" s="2" t="s">
        <v>371</v>
      </c>
      <c r="B32" s="3" t="s">
        <v>63</v>
      </c>
      <c r="C32" s="3" t="s">
        <v>74</v>
      </c>
      <c r="D32" s="3" t="s">
        <v>80</v>
      </c>
      <c r="E32" s="3" t="s">
        <v>276</v>
      </c>
      <c r="F32" s="3" t="s">
        <v>83</v>
      </c>
      <c r="G32" s="3" t="s">
        <v>186</v>
      </c>
      <c r="H32" s="46">
        <v>1072996.78</v>
      </c>
      <c r="I32" s="46">
        <v>1072996.78</v>
      </c>
      <c r="J32" s="46">
        <v>1072996.78</v>
      </c>
    </row>
    <row r="33" spans="1:10" ht="33.75" x14ac:dyDescent="0.2">
      <c r="A33" s="12" t="s">
        <v>465</v>
      </c>
      <c r="B33" s="3" t="s">
        <v>63</v>
      </c>
      <c r="C33" s="3" t="s">
        <v>74</v>
      </c>
      <c r="D33" s="3" t="s">
        <v>80</v>
      </c>
      <c r="E33" s="3" t="s">
        <v>277</v>
      </c>
      <c r="F33" s="3"/>
      <c r="G33" s="3"/>
      <c r="H33" s="43">
        <f>H35+H34</f>
        <v>129900</v>
      </c>
      <c r="I33" s="43">
        <f t="shared" ref="I33:J33" si="4">I35+I34</f>
        <v>129900</v>
      </c>
      <c r="J33" s="43">
        <f t="shared" si="4"/>
        <v>129900</v>
      </c>
    </row>
    <row r="34" spans="1:10" ht="22.5" x14ac:dyDescent="0.2">
      <c r="A34" s="2" t="s">
        <v>166</v>
      </c>
      <c r="B34" s="3" t="s">
        <v>63</v>
      </c>
      <c r="C34" s="3" t="s">
        <v>74</v>
      </c>
      <c r="D34" s="3" t="s">
        <v>80</v>
      </c>
      <c r="E34" s="3" t="s">
        <v>277</v>
      </c>
      <c r="F34" s="3" t="s">
        <v>165</v>
      </c>
      <c r="G34" s="3" t="s">
        <v>186</v>
      </c>
      <c r="H34" s="43">
        <v>40000</v>
      </c>
      <c r="I34" s="43">
        <v>40000</v>
      </c>
      <c r="J34" s="43">
        <v>40000</v>
      </c>
    </row>
    <row r="35" spans="1:10" ht="22.5" x14ac:dyDescent="0.2">
      <c r="A35" s="2" t="s">
        <v>371</v>
      </c>
      <c r="B35" s="3" t="s">
        <v>63</v>
      </c>
      <c r="C35" s="3" t="s">
        <v>74</v>
      </c>
      <c r="D35" s="3" t="s">
        <v>80</v>
      </c>
      <c r="E35" s="3" t="s">
        <v>277</v>
      </c>
      <c r="F35" s="3" t="s">
        <v>83</v>
      </c>
      <c r="G35" s="3" t="s">
        <v>186</v>
      </c>
      <c r="H35" s="46">
        <v>89900</v>
      </c>
      <c r="I35" s="46">
        <v>89900</v>
      </c>
      <c r="J35" s="46">
        <v>89900</v>
      </c>
    </row>
    <row r="36" spans="1:10" ht="22.5" x14ac:dyDescent="0.2">
      <c r="A36" s="9" t="s">
        <v>252</v>
      </c>
      <c r="B36" s="3" t="s">
        <v>63</v>
      </c>
      <c r="C36" s="3" t="s">
        <v>74</v>
      </c>
      <c r="D36" s="3" t="s">
        <v>80</v>
      </c>
      <c r="E36" s="3" t="s">
        <v>275</v>
      </c>
      <c r="F36" s="3"/>
      <c r="G36" s="3"/>
      <c r="H36" s="45">
        <f>H37+H38+H39+H40+H41+H42+H43</f>
        <v>106804190.39</v>
      </c>
      <c r="I36" s="45">
        <f t="shared" ref="I36:J36" si="5">I37+I38+I39+I40+I41+I42+I43</f>
        <v>104834190.39</v>
      </c>
      <c r="J36" s="45">
        <f t="shared" si="5"/>
        <v>104509190.39</v>
      </c>
    </row>
    <row r="37" spans="1:10" ht="22.5" x14ac:dyDescent="0.2">
      <c r="A37" s="10" t="s">
        <v>362</v>
      </c>
      <c r="B37" s="3" t="s">
        <v>63</v>
      </c>
      <c r="C37" s="3" t="s">
        <v>74</v>
      </c>
      <c r="D37" s="3" t="s">
        <v>80</v>
      </c>
      <c r="E37" s="3" t="s">
        <v>275</v>
      </c>
      <c r="F37" s="3" t="s">
        <v>79</v>
      </c>
      <c r="G37" s="3"/>
      <c r="H37" s="46">
        <f>7870030.46+45846426.93+11068762.31+574716.87+136369.42</f>
        <v>65496305.990000002</v>
      </c>
      <c r="I37" s="46">
        <f t="shared" ref="I37:J37" si="6">7870030.46+45846426.93+11068762.31+574716.87+136369.42</f>
        <v>65496305.990000002</v>
      </c>
      <c r="J37" s="46">
        <f t="shared" si="6"/>
        <v>65496305.990000002</v>
      </c>
    </row>
    <row r="38" spans="1:10" ht="33.75" x14ac:dyDescent="0.2">
      <c r="A38" s="10" t="s">
        <v>364</v>
      </c>
      <c r="B38" s="3" t="s">
        <v>63</v>
      </c>
      <c r="C38" s="3" t="s">
        <v>74</v>
      </c>
      <c r="D38" s="3" t="s">
        <v>80</v>
      </c>
      <c r="E38" s="3" t="s">
        <v>275</v>
      </c>
      <c r="F38" s="3" t="s">
        <v>363</v>
      </c>
      <c r="G38" s="3"/>
      <c r="H38" s="46">
        <f>2376749.2+13845620.93+3342766.22+173564.49+41183.56</f>
        <v>19779884.399999995</v>
      </c>
      <c r="I38" s="46">
        <f t="shared" ref="I38:J38" si="7">2376749.2+13845620.93+3342766.22+173564.49+41183.56</f>
        <v>19779884.399999995</v>
      </c>
      <c r="J38" s="46">
        <f t="shared" si="7"/>
        <v>19779884.399999995</v>
      </c>
    </row>
    <row r="39" spans="1:10" ht="22.5" x14ac:dyDescent="0.2">
      <c r="A39" s="2" t="s">
        <v>166</v>
      </c>
      <c r="B39" s="3" t="s">
        <v>63</v>
      </c>
      <c r="C39" s="3" t="s">
        <v>74</v>
      </c>
      <c r="D39" s="3" t="s">
        <v>80</v>
      </c>
      <c r="E39" s="3" t="s">
        <v>275</v>
      </c>
      <c r="F39" s="3" t="s">
        <v>165</v>
      </c>
      <c r="G39" s="3"/>
      <c r="H39" s="46">
        <v>2451000</v>
      </c>
      <c r="I39" s="46">
        <v>2451000</v>
      </c>
      <c r="J39" s="46">
        <v>2451000</v>
      </c>
    </row>
    <row r="40" spans="1:10" ht="22.5" x14ac:dyDescent="0.2">
      <c r="A40" s="2" t="s">
        <v>371</v>
      </c>
      <c r="B40" s="3" t="s">
        <v>63</v>
      </c>
      <c r="C40" s="3" t="s">
        <v>74</v>
      </c>
      <c r="D40" s="3" t="s">
        <v>80</v>
      </c>
      <c r="E40" s="3" t="s">
        <v>275</v>
      </c>
      <c r="F40" s="3" t="s">
        <v>83</v>
      </c>
      <c r="G40" s="3"/>
      <c r="H40" s="46">
        <f>15650000+7000</f>
        <v>15657000</v>
      </c>
      <c r="I40" s="46">
        <f>15650000-1270000-1000000+7000</f>
        <v>13387000</v>
      </c>
      <c r="J40" s="46">
        <f>15650000-1595000-1000000+7000</f>
        <v>13062000</v>
      </c>
    </row>
    <row r="41" spans="1:10" ht="22.5" x14ac:dyDescent="0.2">
      <c r="A41" s="13" t="s">
        <v>391</v>
      </c>
      <c r="B41" s="3" t="s">
        <v>63</v>
      </c>
      <c r="C41" s="3" t="s">
        <v>74</v>
      </c>
      <c r="D41" s="3" t="s">
        <v>80</v>
      </c>
      <c r="E41" s="3" t="s">
        <v>275</v>
      </c>
      <c r="F41" s="3" t="s">
        <v>390</v>
      </c>
      <c r="G41" s="3"/>
      <c r="H41" s="46">
        <f>2450000+1500000-950000-500000</f>
        <v>2500000</v>
      </c>
      <c r="I41" s="46">
        <f>2500000+1600000-800000-500000</f>
        <v>2800000</v>
      </c>
      <c r="J41" s="46">
        <f>2500000+1600000-800000-500000</f>
        <v>2800000</v>
      </c>
    </row>
    <row r="42" spans="1:10" ht="22.5" x14ac:dyDescent="0.2">
      <c r="A42" s="2" t="s">
        <v>86</v>
      </c>
      <c r="B42" s="3" t="s">
        <v>63</v>
      </c>
      <c r="C42" s="3" t="s">
        <v>74</v>
      </c>
      <c r="D42" s="3" t="s">
        <v>80</v>
      </c>
      <c r="E42" s="3" t="s">
        <v>275</v>
      </c>
      <c r="F42" s="3" t="s">
        <v>84</v>
      </c>
      <c r="G42" s="3"/>
      <c r="H42" s="46">
        <v>800000</v>
      </c>
      <c r="I42" s="46">
        <v>800000</v>
      </c>
      <c r="J42" s="46">
        <v>800000</v>
      </c>
    </row>
    <row r="43" spans="1:10" ht="22.5" x14ac:dyDescent="0.2">
      <c r="A43" s="2" t="s">
        <v>270</v>
      </c>
      <c r="B43" s="3" t="s">
        <v>63</v>
      </c>
      <c r="C43" s="3" t="s">
        <v>74</v>
      </c>
      <c r="D43" s="3" t="s">
        <v>80</v>
      </c>
      <c r="E43" s="3" t="s">
        <v>275</v>
      </c>
      <c r="F43" s="3" t="s">
        <v>85</v>
      </c>
      <c r="G43" s="3"/>
      <c r="H43" s="46">
        <v>120000</v>
      </c>
      <c r="I43" s="46">
        <v>120000</v>
      </c>
      <c r="J43" s="46">
        <v>120000</v>
      </c>
    </row>
    <row r="44" spans="1:10" ht="140.25" customHeight="1" x14ac:dyDescent="0.2">
      <c r="A44" s="9" t="s">
        <v>466</v>
      </c>
      <c r="B44" s="3" t="s">
        <v>63</v>
      </c>
      <c r="C44" s="3" t="s">
        <v>74</v>
      </c>
      <c r="D44" s="3" t="s">
        <v>80</v>
      </c>
      <c r="E44" s="3" t="s">
        <v>278</v>
      </c>
      <c r="F44" s="3"/>
      <c r="G44" s="3"/>
      <c r="H44" s="43">
        <f>H45+H46+H47</f>
        <v>137600</v>
      </c>
      <c r="I44" s="43">
        <f t="shared" ref="I44:J44" si="8">I45+I46+I47</f>
        <v>137600</v>
      </c>
      <c r="J44" s="43">
        <f t="shared" si="8"/>
        <v>137600</v>
      </c>
    </row>
    <row r="45" spans="1:10" ht="22.5" x14ac:dyDescent="0.2">
      <c r="A45" s="10" t="s">
        <v>362</v>
      </c>
      <c r="B45" s="3" t="s">
        <v>63</v>
      </c>
      <c r="C45" s="3" t="s">
        <v>74</v>
      </c>
      <c r="D45" s="3" t="s">
        <v>80</v>
      </c>
      <c r="E45" s="3" t="s">
        <v>278</v>
      </c>
      <c r="F45" s="3" t="s">
        <v>79</v>
      </c>
      <c r="G45" s="3" t="s">
        <v>186</v>
      </c>
      <c r="H45" s="46">
        <v>86900</v>
      </c>
      <c r="I45" s="46">
        <v>86900</v>
      </c>
      <c r="J45" s="46">
        <v>86900</v>
      </c>
    </row>
    <row r="46" spans="1:10" ht="33.75" x14ac:dyDescent="0.2">
      <c r="A46" s="10" t="s">
        <v>364</v>
      </c>
      <c r="B46" s="3" t="s">
        <v>63</v>
      </c>
      <c r="C46" s="3" t="s">
        <v>74</v>
      </c>
      <c r="D46" s="3" t="s">
        <v>80</v>
      </c>
      <c r="E46" s="3" t="s">
        <v>278</v>
      </c>
      <c r="F46" s="3" t="s">
        <v>363</v>
      </c>
      <c r="G46" s="3" t="s">
        <v>186</v>
      </c>
      <c r="H46" s="46">
        <v>20600</v>
      </c>
      <c r="I46" s="46">
        <v>20600</v>
      </c>
      <c r="J46" s="46">
        <v>20600</v>
      </c>
    </row>
    <row r="47" spans="1:10" ht="22.5" x14ac:dyDescent="0.2">
      <c r="A47" s="2" t="s">
        <v>371</v>
      </c>
      <c r="B47" s="3" t="s">
        <v>63</v>
      </c>
      <c r="C47" s="3" t="s">
        <v>74</v>
      </c>
      <c r="D47" s="3" t="s">
        <v>80</v>
      </c>
      <c r="E47" s="3" t="s">
        <v>278</v>
      </c>
      <c r="F47" s="3" t="s">
        <v>83</v>
      </c>
      <c r="G47" s="3" t="s">
        <v>186</v>
      </c>
      <c r="H47" s="46">
        <v>30100</v>
      </c>
      <c r="I47" s="46">
        <v>30100</v>
      </c>
      <c r="J47" s="46">
        <v>30100</v>
      </c>
    </row>
    <row r="48" spans="1:10" x14ac:dyDescent="0.2">
      <c r="A48" s="2" t="s">
        <v>29</v>
      </c>
      <c r="B48" s="3" t="s">
        <v>63</v>
      </c>
      <c r="C48" s="3" t="s">
        <v>74</v>
      </c>
      <c r="D48" s="3" t="s">
        <v>97</v>
      </c>
      <c r="E48" s="3"/>
      <c r="F48" s="3"/>
      <c r="G48" s="3"/>
      <c r="H48" s="46">
        <f>H49</f>
        <v>700</v>
      </c>
      <c r="I48" s="46">
        <f t="shared" ref="I48:J48" si="9">I49</f>
        <v>700</v>
      </c>
      <c r="J48" s="46">
        <f t="shared" si="9"/>
        <v>700</v>
      </c>
    </row>
    <row r="49" spans="1:10" x14ac:dyDescent="0.2">
      <c r="A49" s="9" t="s">
        <v>373</v>
      </c>
      <c r="B49" s="3" t="s">
        <v>63</v>
      </c>
      <c r="C49" s="3" t="s">
        <v>74</v>
      </c>
      <c r="D49" s="3" t="s">
        <v>97</v>
      </c>
      <c r="E49" s="3" t="s">
        <v>226</v>
      </c>
      <c r="F49" s="3"/>
      <c r="G49" s="3"/>
      <c r="H49" s="47">
        <f t="shared" ref="H49:J50" si="10">H50</f>
        <v>700</v>
      </c>
      <c r="I49" s="47">
        <f t="shared" si="10"/>
        <v>700</v>
      </c>
      <c r="J49" s="47">
        <f t="shared" si="10"/>
        <v>700</v>
      </c>
    </row>
    <row r="50" spans="1:10" ht="33.75" x14ac:dyDescent="0.2">
      <c r="A50" s="10" t="s">
        <v>467</v>
      </c>
      <c r="B50" s="3" t="s">
        <v>63</v>
      </c>
      <c r="C50" s="3" t="s">
        <v>74</v>
      </c>
      <c r="D50" s="3" t="s">
        <v>97</v>
      </c>
      <c r="E50" s="39" t="s">
        <v>279</v>
      </c>
      <c r="F50" s="3"/>
      <c r="G50" s="3"/>
      <c r="H50" s="47">
        <f t="shared" si="10"/>
        <v>700</v>
      </c>
      <c r="I50" s="47">
        <f t="shared" si="10"/>
        <v>700</v>
      </c>
      <c r="J50" s="47">
        <f t="shared" si="10"/>
        <v>700</v>
      </c>
    </row>
    <row r="51" spans="1:10" ht="22.5" x14ac:dyDescent="0.2">
      <c r="A51" s="2" t="s">
        <v>371</v>
      </c>
      <c r="B51" s="3" t="s">
        <v>63</v>
      </c>
      <c r="C51" s="3" t="s">
        <v>74</v>
      </c>
      <c r="D51" s="3" t="s">
        <v>97</v>
      </c>
      <c r="E51" s="39" t="s">
        <v>279</v>
      </c>
      <c r="F51" s="3" t="s">
        <v>83</v>
      </c>
      <c r="G51" s="3" t="s">
        <v>428</v>
      </c>
      <c r="H51" s="46">
        <v>700</v>
      </c>
      <c r="I51" s="46">
        <v>700</v>
      </c>
      <c r="J51" s="46">
        <v>700</v>
      </c>
    </row>
    <row r="52" spans="1:10" x14ac:dyDescent="0.2">
      <c r="A52" s="14" t="s">
        <v>89</v>
      </c>
      <c r="B52" s="3" t="s">
        <v>63</v>
      </c>
      <c r="C52" s="3" t="s">
        <v>74</v>
      </c>
      <c r="D52" s="3" t="s">
        <v>87</v>
      </c>
      <c r="E52" s="3"/>
      <c r="F52" s="3"/>
      <c r="G52" s="3"/>
      <c r="H52" s="45">
        <f>H53+H57+H60+H68+H65</f>
        <v>4840000</v>
      </c>
      <c r="I52" s="45">
        <f>I53+I57+I60+I68+I65</f>
        <v>4270000</v>
      </c>
      <c r="J52" s="45">
        <f>J53+J57+J60+J68+J65</f>
        <v>4270000</v>
      </c>
    </row>
    <row r="53" spans="1:10" ht="33.75" x14ac:dyDescent="0.2">
      <c r="A53" s="2" t="s">
        <v>413</v>
      </c>
      <c r="B53" s="3" t="s">
        <v>63</v>
      </c>
      <c r="C53" s="3" t="s">
        <v>74</v>
      </c>
      <c r="D53" s="3" t="s">
        <v>87</v>
      </c>
      <c r="E53" s="3" t="s">
        <v>253</v>
      </c>
      <c r="F53" s="3"/>
      <c r="G53" s="3"/>
      <c r="H53" s="45">
        <f t="shared" ref="H53:J55" si="11">H54</f>
        <v>20000</v>
      </c>
      <c r="I53" s="45">
        <f t="shared" si="11"/>
        <v>20000</v>
      </c>
      <c r="J53" s="45">
        <f t="shared" si="11"/>
        <v>20000</v>
      </c>
    </row>
    <row r="54" spans="1:10" ht="22.5" x14ac:dyDescent="0.2">
      <c r="A54" s="2" t="s">
        <v>377</v>
      </c>
      <c r="B54" s="3" t="s">
        <v>63</v>
      </c>
      <c r="C54" s="3" t="s">
        <v>74</v>
      </c>
      <c r="D54" s="3" t="s">
        <v>87</v>
      </c>
      <c r="E54" s="3" t="s">
        <v>378</v>
      </c>
      <c r="F54" s="3"/>
      <c r="G54" s="3"/>
      <c r="H54" s="45">
        <f t="shared" si="11"/>
        <v>20000</v>
      </c>
      <c r="I54" s="45">
        <f t="shared" si="11"/>
        <v>20000</v>
      </c>
      <c r="J54" s="45">
        <f t="shared" si="11"/>
        <v>20000</v>
      </c>
    </row>
    <row r="55" spans="1:10" x14ac:dyDescent="0.2">
      <c r="A55" s="14" t="s">
        <v>18</v>
      </c>
      <c r="B55" s="3" t="s">
        <v>63</v>
      </c>
      <c r="C55" s="3" t="s">
        <v>74</v>
      </c>
      <c r="D55" s="3" t="s">
        <v>87</v>
      </c>
      <c r="E55" s="3" t="s">
        <v>456</v>
      </c>
      <c r="F55" s="3"/>
      <c r="G55" s="3"/>
      <c r="H55" s="45">
        <f t="shared" si="11"/>
        <v>20000</v>
      </c>
      <c r="I55" s="45">
        <f t="shared" si="11"/>
        <v>20000</v>
      </c>
      <c r="J55" s="45">
        <f t="shared" si="11"/>
        <v>20000</v>
      </c>
    </row>
    <row r="56" spans="1:10" ht="22.5" x14ac:dyDescent="0.2">
      <c r="A56" s="2" t="s">
        <v>371</v>
      </c>
      <c r="B56" s="3" t="s">
        <v>63</v>
      </c>
      <c r="C56" s="3" t="s">
        <v>74</v>
      </c>
      <c r="D56" s="3" t="s">
        <v>87</v>
      </c>
      <c r="E56" s="3" t="s">
        <v>456</v>
      </c>
      <c r="F56" s="3" t="s">
        <v>83</v>
      </c>
      <c r="G56" s="3"/>
      <c r="H56" s="45">
        <v>20000</v>
      </c>
      <c r="I56" s="45">
        <v>20000</v>
      </c>
      <c r="J56" s="45">
        <v>20000</v>
      </c>
    </row>
    <row r="57" spans="1:10" ht="22.5" x14ac:dyDescent="0.2">
      <c r="A57" s="12" t="s">
        <v>387</v>
      </c>
      <c r="B57" s="3" t="s">
        <v>63</v>
      </c>
      <c r="C57" s="3" t="s">
        <v>74</v>
      </c>
      <c r="D57" s="3" t="s">
        <v>87</v>
      </c>
      <c r="E57" s="3" t="s">
        <v>236</v>
      </c>
      <c r="F57" s="3"/>
      <c r="G57" s="3"/>
      <c r="H57" s="45">
        <f t="shared" ref="H57:H58" si="12">H58</f>
        <v>370000</v>
      </c>
      <c r="I57" s="45">
        <f t="shared" ref="I57:J58" si="13">I58</f>
        <v>370000</v>
      </c>
      <c r="J57" s="45">
        <f t="shared" si="13"/>
        <v>370000</v>
      </c>
    </row>
    <row r="58" spans="1:10" x14ac:dyDescent="0.2">
      <c r="A58" s="2" t="s">
        <v>235</v>
      </c>
      <c r="B58" s="3" t="s">
        <v>63</v>
      </c>
      <c r="C58" s="3" t="s">
        <v>74</v>
      </c>
      <c r="D58" s="3" t="s">
        <v>87</v>
      </c>
      <c r="E58" s="3" t="s">
        <v>281</v>
      </c>
      <c r="F58" s="3"/>
      <c r="G58" s="3"/>
      <c r="H58" s="45">
        <f t="shared" si="12"/>
        <v>370000</v>
      </c>
      <c r="I58" s="45">
        <f t="shared" si="13"/>
        <v>370000</v>
      </c>
      <c r="J58" s="45">
        <f t="shared" si="13"/>
        <v>370000</v>
      </c>
    </row>
    <row r="59" spans="1:10" ht="22.5" x14ac:dyDescent="0.2">
      <c r="A59" s="2" t="s">
        <v>371</v>
      </c>
      <c r="B59" s="3" t="s">
        <v>63</v>
      </c>
      <c r="C59" s="3" t="s">
        <v>74</v>
      </c>
      <c r="D59" s="3" t="s">
        <v>87</v>
      </c>
      <c r="E59" s="3" t="s">
        <v>281</v>
      </c>
      <c r="F59" s="3" t="s">
        <v>83</v>
      </c>
      <c r="G59" s="3"/>
      <c r="H59" s="45">
        <v>370000</v>
      </c>
      <c r="I59" s="45">
        <v>370000</v>
      </c>
      <c r="J59" s="45">
        <v>370000</v>
      </c>
    </row>
    <row r="60" spans="1:10" ht="22.5" x14ac:dyDescent="0.2">
      <c r="A60" s="12" t="s">
        <v>388</v>
      </c>
      <c r="B60" s="3" t="s">
        <v>63</v>
      </c>
      <c r="C60" s="3" t="s">
        <v>74</v>
      </c>
      <c r="D60" s="3" t="s">
        <v>87</v>
      </c>
      <c r="E60" s="3" t="s">
        <v>34</v>
      </c>
      <c r="F60" s="3"/>
      <c r="G60" s="3"/>
      <c r="H60" s="45">
        <f>H61+H63</f>
        <v>2450000</v>
      </c>
      <c r="I60" s="45">
        <f>I61+I63</f>
        <v>2450000</v>
      </c>
      <c r="J60" s="45">
        <f>J61+J63</f>
        <v>2450000</v>
      </c>
    </row>
    <row r="61" spans="1:10" x14ac:dyDescent="0.2">
      <c r="A61" s="12" t="s">
        <v>16</v>
      </c>
      <c r="B61" s="3" t="s">
        <v>63</v>
      </c>
      <c r="C61" s="3" t="s">
        <v>74</v>
      </c>
      <c r="D61" s="3" t="s">
        <v>87</v>
      </c>
      <c r="E61" s="3" t="s">
        <v>282</v>
      </c>
      <c r="F61" s="3"/>
      <c r="G61" s="3"/>
      <c r="H61" s="45">
        <f>H62</f>
        <v>1650000</v>
      </c>
      <c r="I61" s="45">
        <f t="shared" ref="I61:J61" si="14">I62</f>
        <v>1650000</v>
      </c>
      <c r="J61" s="45">
        <f t="shared" si="14"/>
        <v>1650000</v>
      </c>
    </row>
    <row r="62" spans="1:10" ht="22.5" x14ac:dyDescent="0.2">
      <c r="A62" s="12" t="s">
        <v>372</v>
      </c>
      <c r="B62" s="3" t="s">
        <v>63</v>
      </c>
      <c r="C62" s="3" t="s">
        <v>74</v>
      </c>
      <c r="D62" s="3" t="s">
        <v>87</v>
      </c>
      <c r="E62" s="3" t="s">
        <v>282</v>
      </c>
      <c r="F62" s="3" t="s">
        <v>83</v>
      </c>
      <c r="G62" s="3"/>
      <c r="H62" s="45">
        <v>1650000</v>
      </c>
      <c r="I62" s="45">
        <v>1650000</v>
      </c>
      <c r="J62" s="45">
        <v>1650000</v>
      </c>
    </row>
    <row r="63" spans="1:10" ht="22.5" x14ac:dyDescent="0.2">
      <c r="A63" s="12" t="s">
        <v>566</v>
      </c>
      <c r="B63" s="3" t="s">
        <v>63</v>
      </c>
      <c r="C63" s="3" t="s">
        <v>74</v>
      </c>
      <c r="D63" s="3" t="s">
        <v>87</v>
      </c>
      <c r="E63" s="3" t="s">
        <v>453</v>
      </c>
      <c r="F63" s="3"/>
      <c r="G63" s="3"/>
      <c r="H63" s="45">
        <f>H64</f>
        <v>800000</v>
      </c>
      <c r="I63" s="45">
        <f t="shared" ref="I63:J63" si="15">I64</f>
        <v>800000</v>
      </c>
      <c r="J63" s="45">
        <f t="shared" si="15"/>
        <v>800000</v>
      </c>
    </row>
    <row r="64" spans="1:10" ht="22.5" x14ac:dyDescent="0.2">
      <c r="A64" s="14" t="s">
        <v>91</v>
      </c>
      <c r="B64" s="3" t="s">
        <v>63</v>
      </c>
      <c r="C64" s="3" t="s">
        <v>74</v>
      </c>
      <c r="D64" s="3" t="s">
        <v>87</v>
      </c>
      <c r="E64" s="3" t="s">
        <v>453</v>
      </c>
      <c r="F64" s="3" t="s">
        <v>90</v>
      </c>
      <c r="G64" s="3"/>
      <c r="H64" s="45">
        <v>800000</v>
      </c>
      <c r="I64" s="45">
        <v>800000</v>
      </c>
      <c r="J64" s="45">
        <v>800000</v>
      </c>
    </row>
    <row r="65" spans="1:10" ht="22.5" x14ac:dyDescent="0.2">
      <c r="A65" s="12" t="s">
        <v>128</v>
      </c>
      <c r="B65" s="3" t="s">
        <v>63</v>
      </c>
      <c r="C65" s="3" t="s">
        <v>74</v>
      </c>
      <c r="D65" s="3" t="s">
        <v>87</v>
      </c>
      <c r="E65" s="3" t="s">
        <v>129</v>
      </c>
      <c r="F65" s="3"/>
      <c r="G65" s="3"/>
      <c r="H65" s="45">
        <f t="shared" ref="H65:H66" si="16">H66</f>
        <v>70000</v>
      </c>
      <c r="I65" s="45">
        <f t="shared" ref="I65:J66" si="17">I66</f>
        <v>0</v>
      </c>
      <c r="J65" s="45">
        <f t="shared" si="17"/>
        <v>0</v>
      </c>
    </row>
    <row r="66" spans="1:10" x14ac:dyDescent="0.2">
      <c r="A66" s="12" t="s">
        <v>130</v>
      </c>
      <c r="B66" s="3" t="s">
        <v>63</v>
      </c>
      <c r="C66" s="3" t="s">
        <v>74</v>
      </c>
      <c r="D66" s="3" t="s">
        <v>87</v>
      </c>
      <c r="E66" s="3" t="s">
        <v>131</v>
      </c>
      <c r="F66" s="3"/>
      <c r="G66" s="3"/>
      <c r="H66" s="45">
        <f t="shared" si="16"/>
        <v>70000</v>
      </c>
      <c r="I66" s="45">
        <f t="shared" si="17"/>
        <v>0</v>
      </c>
      <c r="J66" s="45">
        <f t="shared" si="17"/>
        <v>0</v>
      </c>
    </row>
    <row r="67" spans="1:10" ht="22.5" x14ac:dyDescent="0.2">
      <c r="A67" s="12" t="s">
        <v>372</v>
      </c>
      <c r="B67" s="3" t="s">
        <v>63</v>
      </c>
      <c r="C67" s="3" t="s">
        <v>74</v>
      </c>
      <c r="D67" s="3" t="s">
        <v>87</v>
      </c>
      <c r="E67" s="3" t="s">
        <v>131</v>
      </c>
      <c r="F67" s="3" t="s">
        <v>83</v>
      </c>
      <c r="G67" s="3"/>
      <c r="H67" s="45">
        <v>70000</v>
      </c>
      <c r="I67" s="46">
        <v>0</v>
      </c>
      <c r="J67" s="46">
        <v>0</v>
      </c>
    </row>
    <row r="68" spans="1:10" x14ac:dyDescent="0.2">
      <c r="A68" s="9" t="s">
        <v>373</v>
      </c>
      <c r="B68" s="3" t="s">
        <v>63</v>
      </c>
      <c r="C68" s="3" t="s">
        <v>74</v>
      </c>
      <c r="D68" s="3" t="s">
        <v>87</v>
      </c>
      <c r="E68" s="3" t="s">
        <v>226</v>
      </c>
      <c r="F68" s="3"/>
      <c r="G68" s="3"/>
      <c r="H68" s="45">
        <f>H69+H71+H74</f>
        <v>1930000</v>
      </c>
      <c r="I68" s="45">
        <f t="shared" ref="I68:J68" si="18">I69+I71+I74</f>
        <v>1430000</v>
      </c>
      <c r="J68" s="45">
        <f t="shared" si="18"/>
        <v>1430000</v>
      </c>
    </row>
    <row r="69" spans="1:10" ht="33.75" x14ac:dyDescent="0.2">
      <c r="A69" s="14" t="s">
        <v>181</v>
      </c>
      <c r="B69" s="3" t="s">
        <v>63</v>
      </c>
      <c r="C69" s="3" t="s">
        <v>74</v>
      </c>
      <c r="D69" s="3" t="s">
        <v>87</v>
      </c>
      <c r="E69" s="3" t="s">
        <v>283</v>
      </c>
      <c r="F69" s="3"/>
      <c r="G69" s="3"/>
      <c r="H69" s="45">
        <f>H70</f>
        <v>30000</v>
      </c>
      <c r="I69" s="45">
        <f t="shared" ref="I69:J69" si="19">I70</f>
        <v>30000</v>
      </c>
      <c r="J69" s="45">
        <f t="shared" si="19"/>
        <v>30000</v>
      </c>
    </row>
    <row r="70" spans="1:10" ht="22.5" x14ac:dyDescent="0.2">
      <c r="A70" s="14" t="s">
        <v>19</v>
      </c>
      <c r="B70" s="3" t="s">
        <v>63</v>
      </c>
      <c r="C70" s="3" t="s">
        <v>74</v>
      </c>
      <c r="D70" s="3" t="s">
        <v>87</v>
      </c>
      <c r="E70" s="3" t="s">
        <v>283</v>
      </c>
      <c r="F70" s="3" t="s">
        <v>180</v>
      </c>
      <c r="G70" s="3"/>
      <c r="H70" s="45">
        <v>30000</v>
      </c>
      <c r="I70" s="45">
        <v>30000</v>
      </c>
      <c r="J70" s="45">
        <v>30000</v>
      </c>
    </row>
    <row r="71" spans="1:10" ht="22.5" x14ac:dyDescent="0.2">
      <c r="A71" s="9" t="s">
        <v>252</v>
      </c>
      <c r="B71" s="3" t="s">
        <v>63</v>
      </c>
      <c r="C71" s="3" t="s">
        <v>74</v>
      </c>
      <c r="D71" s="3" t="s">
        <v>87</v>
      </c>
      <c r="E71" s="3" t="s">
        <v>275</v>
      </c>
      <c r="F71" s="3"/>
      <c r="G71" s="3"/>
      <c r="H71" s="45">
        <f t="shared" ref="H71:J71" si="20">H72+H73</f>
        <v>1100000</v>
      </c>
      <c r="I71" s="45">
        <f t="shared" si="20"/>
        <v>600000</v>
      </c>
      <c r="J71" s="45">
        <f t="shared" si="20"/>
        <v>600000</v>
      </c>
    </row>
    <row r="72" spans="1:10" ht="22.5" x14ac:dyDescent="0.2">
      <c r="A72" s="12" t="s">
        <v>372</v>
      </c>
      <c r="B72" s="3" t="s">
        <v>63</v>
      </c>
      <c r="C72" s="3" t="s">
        <v>74</v>
      </c>
      <c r="D72" s="3" t="s">
        <v>87</v>
      </c>
      <c r="E72" s="3" t="s">
        <v>275</v>
      </c>
      <c r="F72" s="3" t="s">
        <v>83</v>
      </c>
      <c r="G72" s="3"/>
      <c r="H72" s="45">
        <v>1000000</v>
      </c>
      <c r="I72" s="45">
        <v>500000</v>
      </c>
      <c r="J72" s="45">
        <v>500000</v>
      </c>
    </row>
    <row r="73" spans="1:10" ht="22.5" x14ac:dyDescent="0.2">
      <c r="A73" s="12" t="s">
        <v>498</v>
      </c>
      <c r="B73" s="3" t="s">
        <v>63</v>
      </c>
      <c r="C73" s="3" t="s">
        <v>74</v>
      </c>
      <c r="D73" s="3" t="s">
        <v>87</v>
      </c>
      <c r="E73" s="3" t="s">
        <v>275</v>
      </c>
      <c r="F73" s="3" t="s">
        <v>497</v>
      </c>
      <c r="G73" s="3"/>
      <c r="H73" s="45">
        <v>100000</v>
      </c>
      <c r="I73" s="45">
        <v>100000</v>
      </c>
      <c r="J73" s="45">
        <v>100000</v>
      </c>
    </row>
    <row r="74" spans="1:10" ht="22.5" x14ac:dyDescent="0.2">
      <c r="A74" s="15" t="s">
        <v>566</v>
      </c>
      <c r="B74" s="3" t="s">
        <v>63</v>
      </c>
      <c r="C74" s="3" t="s">
        <v>74</v>
      </c>
      <c r="D74" s="3" t="s">
        <v>87</v>
      </c>
      <c r="E74" s="3" t="s">
        <v>284</v>
      </c>
      <c r="F74" s="3"/>
      <c r="G74" s="3"/>
      <c r="H74" s="45">
        <f>H75</f>
        <v>800000</v>
      </c>
      <c r="I74" s="45">
        <f t="shared" ref="I74:J74" si="21">I75</f>
        <v>800000</v>
      </c>
      <c r="J74" s="45">
        <f t="shared" si="21"/>
        <v>800000</v>
      </c>
    </row>
    <row r="75" spans="1:10" ht="22.5" x14ac:dyDescent="0.2">
      <c r="A75" s="14" t="s">
        <v>91</v>
      </c>
      <c r="B75" s="3" t="s">
        <v>63</v>
      </c>
      <c r="C75" s="3" t="s">
        <v>74</v>
      </c>
      <c r="D75" s="3" t="s">
        <v>87</v>
      </c>
      <c r="E75" s="3" t="s">
        <v>284</v>
      </c>
      <c r="F75" s="3" t="s">
        <v>90</v>
      </c>
      <c r="G75" s="3"/>
      <c r="H75" s="45">
        <v>800000</v>
      </c>
      <c r="I75" s="45">
        <v>800000</v>
      </c>
      <c r="J75" s="45">
        <v>800000</v>
      </c>
    </row>
    <row r="76" spans="1:10" x14ac:dyDescent="0.2">
      <c r="A76" s="2" t="s">
        <v>392</v>
      </c>
      <c r="B76" s="3" t="s">
        <v>63</v>
      </c>
      <c r="C76" s="3" t="s">
        <v>88</v>
      </c>
      <c r="D76" s="3" t="s">
        <v>75</v>
      </c>
      <c r="E76" s="3"/>
      <c r="F76" s="3"/>
      <c r="G76" s="3"/>
      <c r="H76" s="45">
        <f>H77+H83</f>
        <v>5465500</v>
      </c>
      <c r="I76" s="45">
        <f t="shared" ref="I76:J76" si="22">I77+I83</f>
        <v>5743200</v>
      </c>
      <c r="J76" s="45">
        <f t="shared" si="22"/>
        <v>8716900</v>
      </c>
    </row>
    <row r="77" spans="1:10" x14ac:dyDescent="0.2">
      <c r="A77" s="14" t="s">
        <v>93</v>
      </c>
      <c r="B77" s="3" t="s">
        <v>63</v>
      </c>
      <c r="C77" s="3" t="s">
        <v>88</v>
      </c>
      <c r="D77" s="3" t="s">
        <v>80</v>
      </c>
      <c r="E77" s="3"/>
      <c r="F77" s="3"/>
      <c r="G77" s="3"/>
      <c r="H77" s="45">
        <f>H78</f>
        <v>2325500</v>
      </c>
      <c r="I77" s="45">
        <f t="shared" ref="I77:J77" si="23">I78</f>
        <v>2494300</v>
      </c>
      <c r="J77" s="45">
        <f t="shared" si="23"/>
        <v>2608000</v>
      </c>
    </row>
    <row r="78" spans="1:10" x14ac:dyDescent="0.2">
      <c r="A78" s="9" t="s">
        <v>373</v>
      </c>
      <c r="B78" s="3" t="s">
        <v>63</v>
      </c>
      <c r="C78" s="3" t="s">
        <v>88</v>
      </c>
      <c r="D78" s="3" t="s">
        <v>80</v>
      </c>
      <c r="E78" s="3" t="s">
        <v>226</v>
      </c>
      <c r="F78" s="3"/>
      <c r="G78" s="3"/>
      <c r="H78" s="45">
        <f>H79</f>
        <v>2325500</v>
      </c>
      <c r="I78" s="45">
        <f t="shared" ref="I78:J78" si="24">I79</f>
        <v>2494300</v>
      </c>
      <c r="J78" s="45">
        <f t="shared" si="24"/>
        <v>2608000</v>
      </c>
    </row>
    <row r="79" spans="1:10" ht="22.5" x14ac:dyDescent="0.2">
      <c r="A79" s="14" t="s">
        <v>468</v>
      </c>
      <c r="B79" s="3" t="s">
        <v>63</v>
      </c>
      <c r="C79" s="3" t="s">
        <v>88</v>
      </c>
      <c r="D79" s="3" t="s">
        <v>80</v>
      </c>
      <c r="E79" s="3" t="s">
        <v>285</v>
      </c>
      <c r="F79" s="3"/>
      <c r="G79" s="3"/>
      <c r="H79" s="45">
        <f>H80+H81+H82</f>
        <v>2325500</v>
      </c>
      <c r="I79" s="45">
        <f t="shared" ref="I79:J79" si="25">I80+I81+I82</f>
        <v>2494300</v>
      </c>
      <c r="J79" s="45">
        <f t="shared" si="25"/>
        <v>2608000</v>
      </c>
    </row>
    <row r="80" spans="1:10" ht="22.5" x14ac:dyDescent="0.2">
      <c r="A80" s="10" t="s">
        <v>362</v>
      </c>
      <c r="B80" s="3" t="s">
        <v>63</v>
      </c>
      <c r="C80" s="3" t="s">
        <v>88</v>
      </c>
      <c r="D80" s="3" t="s">
        <v>80</v>
      </c>
      <c r="E80" s="3" t="s">
        <v>285</v>
      </c>
      <c r="F80" s="3" t="s">
        <v>79</v>
      </c>
      <c r="G80" s="3" t="s">
        <v>428</v>
      </c>
      <c r="H80" s="46">
        <f>48000+221000+1613200+10000-126300</f>
        <v>1765900</v>
      </c>
      <c r="I80" s="46">
        <f>48000+221000+1613200+10000-126300+165800</f>
        <v>1931700</v>
      </c>
      <c r="J80" s="46">
        <f>48000+221000+1613200+10000-126300+277600</f>
        <v>2043500</v>
      </c>
    </row>
    <row r="81" spans="1:10" ht="33.75" x14ac:dyDescent="0.2">
      <c r="A81" s="10" t="s">
        <v>364</v>
      </c>
      <c r="B81" s="3" t="s">
        <v>63</v>
      </c>
      <c r="C81" s="3" t="s">
        <v>88</v>
      </c>
      <c r="D81" s="3" t="s">
        <v>80</v>
      </c>
      <c r="E81" s="3" t="s">
        <v>285</v>
      </c>
      <c r="F81" s="3" t="s">
        <v>363</v>
      </c>
      <c r="G81" s="3" t="s">
        <v>428</v>
      </c>
      <c r="H81" s="46">
        <v>420000</v>
      </c>
      <c r="I81" s="46">
        <v>420000</v>
      </c>
      <c r="J81" s="46">
        <v>420000</v>
      </c>
    </row>
    <row r="82" spans="1:10" ht="22.5" x14ac:dyDescent="0.2">
      <c r="A82" s="2" t="s">
        <v>371</v>
      </c>
      <c r="B82" s="3" t="s">
        <v>63</v>
      </c>
      <c r="C82" s="3" t="s">
        <v>88</v>
      </c>
      <c r="D82" s="3" t="s">
        <v>80</v>
      </c>
      <c r="E82" s="3" t="s">
        <v>285</v>
      </c>
      <c r="F82" s="3" t="s">
        <v>83</v>
      </c>
      <c r="G82" s="3" t="s">
        <v>428</v>
      </c>
      <c r="H82" s="45">
        <v>139600</v>
      </c>
      <c r="I82" s="45">
        <v>142600</v>
      </c>
      <c r="J82" s="45">
        <v>144500</v>
      </c>
    </row>
    <row r="83" spans="1:10" ht="22.5" x14ac:dyDescent="0.2">
      <c r="A83" s="2" t="s">
        <v>389</v>
      </c>
      <c r="B83" s="3" t="s">
        <v>63</v>
      </c>
      <c r="C83" s="3" t="s">
        <v>88</v>
      </c>
      <c r="D83" s="3" t="s">
        <v>135</v>
      </c>
      <c r="E83" s="3"/>
      <c r="F83" s="3"/>
      <c r="G83" s="3"/>
      <c r="H83" s="45">
        <f t="shared" ref="H83:J83" si="26">H84</f>
        <v>3140000</v>
      </c>
      <c r="I83" s="45">
        <f t="shared" si="26"/>
        <v>3248900</v>
      </c>
      <c r="J83" s="45">
        <f t="shared" si="26"/>
        <v>6108900</v>
      </c>
    </row>
    <row r="84" spans="1:10" ht="56.25" x14ac:dyDescent="0.2">
      <c r="A84" s="2" t="s">
        <v>648</v>
      </c>
      <c r="B84" s="3" t="s">
        <v>63</v>
      </c>
      <c r="C84" s="3" t="s">
        <v>88</v>
      </c>
      <c r="D84" s="3" t="s">
        <v>135</v>
      </c>
      <c r="E84" s="3" t="s">
        <v>0</v>
      </c>
      <c r="F84" s="3"/>
      <c r="G84" s="3"/>
      <c r="H84" s="45">
        <f>H85+H87+H91+H93+H96+H89+H98</f>
        <v>3140000</v>
      </c>
      <c r="I84" s="45">
        <f>I85+I87+I91+I93+I96+I89+I98</f>
        <v>3248900</v>
      </c>
      <c r="J84" s="45">
        <f>J85+J87+J91+J93+J96+J89+J98</f>
        <v>6108900</v>
      </c>
    </row>
    <row r="85" spans="1:10" ht="33.75" x14ac:dyDescent="0.2">
      <c r="A85" s="2" t="s">
        <v>182</v>
      </c>
      <c r="B85" s="3" t="s">
        <v>63</v>
      </c>
      <c r="C85" s="3" t="s">
        <v>88</v>
      </c>
      <c r="D85" s="3" t="s">
        <v>135</v>
      </c>
      <c r="E85" s="3" t="s">
        <v>595</v>
      </c>
      <c r="F85" s="3"/>
      <c r="G85" s="3"/>
      <c r="H85" s="45">
        <f t="shared" ref="H85:J85" si="27">H86</f>
        <v>500000</v>
      </c>
      <c r="I85" s="45">
        <f t="shared" si="27"/>
        <v>500000</v>
      </c>
      <c r="J85" s="45">
        <f t="shared" si="27"/>
        <v>500000</v>
      </c>
    </row>
    <row r="86" spans="1:10" ht="22.5" x14ac:dyDescent="0.2">
      <c r="A86" s="14" t="s">
        <v>19</v>
      </c>
      <c r="B86" s="3" t="s">
        <v>63</v>
      </c>
      <c r="C86" s="3" t="s">
        <v>88</v>
      </c>
      <c r="D86" s="3" t="s">
        <v>135</v>
      </c>
      <c r="E86" s="3" t="s">
        <v>595</v>
      </c>
      <c r="F86" s="3" t="s">
        <v>180</v>
      </c>
      <c r="G86" s="3"/>
      <c r="H86" s="45">
        <v>500000</v>
      </c>
      <c r="I86" s="45">
        <v>500000</v>
      </c>
      <c r="J86" s="45">
        <v>500000</v>
      </c>
    </row>
    <row r="87" spans="1:10" ht="24" customHeight="1" x14ac:dyDescent="0.2">
      <c r="A87" s="14" t="s">
        <v>533</v>
      </c>
      <c r="B87" s="3" t="s">
        <v>63</v>
      </c>
      <c r="C87" s="3" t="s">
        <v>88</v>
      </c>
      <c r="D87" s="3" t="s">
        <v>135</v>
      </c>
      <c r="E87" s="3" t="s">
        <v>596</v>
      </c>
      <c r="F87" s="3"/>
      <c r="G87" s="3"/>
      <c r="H87" s="45">
        <f>H88</f>
        <v>500000</v>
      </c>
      <c r="I87" s="45">
        <f t="shared" ref="I87:J87" si="28">I88</f>
        <v>500000</v>
      </c>
      <c r="J87" s="45">
        <f t="shared" si="28"/>
        <v>500000</v>
      </c>
    </row>
    <row r="88" spans="1:10" ht="22.5" x14ac:dyDescent="0.2">
      <c r="A88" s="14" t="s">
        <v>19</v>
      </c>
      <c r="B88" s="3" t="s">
        <v>63</v>
      </c>
      <c r="C88" s="3" t="s">
        <v>88</v>
      </c>
      <c r="D88" s="3" t="s">
        <v>135</v>
      </c>
      <c r="E88" s="3" t="s">
        <v>596</v>
      </c>
      <c r="F88" s="3" t="s">
        <v>180</v>
      </c>
      <c r="G88" s="3"/>
      <c r="H88" s="45">
        <v>500000</v>
      </c>
      <c r="I88" s="45">
        <v>500000</v>
      </c>
      <c r="J88" s="45">
        <v>500000</v>
      </c>
    </row>
    <row r="89" spans="1:10" ht="22.5" x14ac:dyDescent="0.2">
      <c r="A89" s="12" t="s">
        <v>566</v>
      </c>
      <c r="B89" s="3" t="s">
        <v>63</v>
      </c>
      <c r="C89" s="3" t="s">
        <v>88</v>
      </c>
      <c r="D89" s="3" t="s">
        <v>135</v>
      </c>
      <c r="E89" s="39" t="s">
        <v>599</v>
      </c>
      <c r="F89" s="3"/>
      <c r="G89" s="3"/>
      <c r="H89" s="45">
        <f>H90</f>
        <v>50000</v>
      </c>
      <c r="I89" s="45">
        <f t="shared" ref="I89:J89" si="29">I90</f>
        <v>50000</v>
      </c>
      <c r="J89" s="45">
        <f t="shared" si="29"/>
        <v>50000</v>
      </c>
    </row>
    <row r="90" spans="1:10" ht="22.5" x14ac:dyDescent="0.2">
      <c r="A90" s="14" t="s">
        <v>91</v>
      </c>
      <c r="B90" s="3" t="s">
        <v>63</v>
      </c>
      <c r="C90" s="3" t="s">
        <v>88</v>
      </c>
      <c r="D90" s="3" t="s">
        <v>135</v>
      </c>
      <c r="E90" s="39" t="s">
        <v>599</v>
      </c>
      <c r="F90" s="3" t="s">
        <v>90</v>
      </c>
      <c r="G90" s="3"/>
      <c r="H90" s="45">
        <v>50000</v>
      </c>
      <c r="I90" s="45">
        <v>50000</v>
      </c>
      <c r="J90" s="45">
        <v>50000</v>
      </c>
    </row>
    <row r="91" spans="1:10" ht="123.75" x14ac:dyDescent="0.2">
      <c r="A91" s="26" t="s">
        <v>580</v>
      </c>
      <c r="B91" s="3" t="s">
        <v>63</v>
      </c>
      <c r="C91" s="3" t="s">
        <v>88</v>
      </c>
      <c r="D91" s="3" t="s">
        <v>135</v>
      </c>
      <c r="E91" s="3" t="s">
        <v>594</v>
      </c>
      <c r="F91" s="3"/>
      <c r="G91" s="3"/>
      <c r="H91" s="45">
        <f t="shared" ref="H91:J91" si="30">H92</f>
        <v>329900</v>
      </c>
      <c r="I91" s="45">
        <f t="shared" si="30"/>
        <v>438800</v>
      </c>
      <c r="J91" s="45">
        <f t="shared" si="30"/>
        <v>438800</v>
      </c>
    </row>
    <row r="92" spans="1:10" ht="22.5" x14ac:dyDescent="0.2">
      <c r="A92" s="2" t="s">
        <v>371</v>
      </c>
      <c r="B92" s="3" t="s">
        <v>63</v>
      </c>
      <c r="C92" s="3" t="s">
        <v>88</v>
      </c>
      <c r="D92" s="3" t="s">
        <v>135</v>
      </c>
      <c r="E92" s="3" t="s">
        <v>594</v>
      </c>
      <c r="F92" s="3" t="s">
        <v>83</v>
      </c>
      <c r="G92" s="3" t="s">
        <v>186</v>
      </c>
      <c r="H92" s="45">
        <v>329900</v>
      </c>
      <c r="I92" s="45">
        <v>438800</v>
      </c>
      <c r="J92" s="45">
        <v>438800</v>
      </c>
    </row>
    <row r="93" spans="1:10" ht="22.5" x14ac:dyDescent="0.2">
      <c r="A93" s="10" t="s">
        <v>368</v>
      </c>
      <c r="B93" s="3" t="s">
        <v>63</v>
      </c>
      <c r="C93" s="3" t="s">
        <v>88</v>
      </c>
      <c r="D93" s="3" t="s">
        <v>135</v>
      </c>
      <c r="E93" s="39" t="s">
        <v>597</v>
      </c>
      <c r="F93" s="3"/>
      <c r="G93" s="3"/>
      <c r="H93" s="45">
        <f>H94+H95</f>
        <v>930000</v>
      </c>
      <c r="I93" s="45">
        <f t="shared" ref="I93:J93" si="31">I94+I95</f>
        <v>930000</v>
      </c>
      <c r="J93" s="45">
        <f t="shared" si="31"/>
        <v>950000</v>
      </c>
    </row>
    <row r="94" spans="1:10" ht="22.5" x14ac:dyDescent="0.2">
      <c r="A94" s="2" t="s">
        <v>166</v>
      </c>
      <c r="B94" s="3" t="s">
        <v>63</v>
      </c>
      <c r="C94" s="3" t="s">
        <v>88</v>
      </c>
      <c r="D94" s="3" t="s">
        <v>135</v>
      </c>
      <c r="E94" s="39" t="s">
        <v>597</v>
      </c>
      <c r="F94" s="3" t="s">
        <v>165</v>
      </c>
      <c r="G94" s="3"/>
      <c r="H94" s="45">
        <v>380520</v>
      </c>
      <c r="I94" s="45">
        <v>380000</v>
      </c>
      <c r="J94" s="45">
        <v>400000</v>
      </c>
    </row>
    <row r="95" spans="1:10" ht="22.5" x14ac:dyDescent="0.2">
      <c r="A95" s="2" t="s">
        <v>371</v>
      </c>
      <c r="B95" s="3" t="s">
        <v>63</v>
      </c>
      <c r="C95" s="3" t="s">
        <v>88</v>
      </c>
      <c r="D95" s="3" t="s">
        <v>135</v>
      </c>
      <c r="E95" s="39" t="s">
        <v>597</v>
      </c>
      <c r="F95" s="3" t="s">
        <v>83</v>
      </c>
      <c r="G95" s="3"/>
      <c r="H95" s="45">
        <v>549480</v>
      </c>
      <c r="I95" s="45">
        <f t="shared" ref="I95:J95" si="32">300000+250000</f>
        <v>550000</v>
      </c>
      <c r="J95" s="45">
        <f t="shared" si="32"/>
        <v>550000</v>
      </c>
    </row>
    <row r="96" spans="1:10" ht="22.5" x14ac:dyDescent="0.2">
      <c r="A96" s="2" t="s">
        <v>286</v>
      </c>
      <c r="B96" s="3" t="s">
        <v>63</v>
      </c>
      <c r="C96" s="3" t="s">
        <v>88</v>
      </c>
      <c r="D96" s="3" t="s">
        <v>135</v>
      </c>
      <c r="E96" s="39" t="s">
        <v>598</v>
      </c>
      <c r="F96" s="3"/>
      <c r="G96" s="3"/>
      <c r="H96" s="45">
        <f>H97</f>
        <v>830100</v>
      </c>
      <c r="I96" s="45">
        <f t="shared" ref="I96:J96" si="33">I97</f>
        <v>830100</v>
      </c>
      <c r="J96" s="45">
        <f t="shared" si="33"/>
        <v>830100</v>
      </c>
    </row>
    <row r="97" spans="1:10" ht="22.5" x14ac:dyDescent="0.2">
      <c r="A97" s="2" t="s">
        <v>371</v>
      </c>
      <c r="B97" s="3" t="s">
        <v>63</v>
      </c>
      <c r="C97" s="3" t="s">
        <v>88</v>
      </c>
      <c r="D97" s="3" t="s">
        <v>135</v>
      </c>
      <c r="E97" s="39" t="s">
        <v>598</v>
      </c>
      <c r="F97" s="3" t="s">
        <v>83</v>
      </c>
      <c r="G97" s="3"/>
      <c r="H97" s="45">
        <f>30000+250000+550100</f>
        <v>830100</v>
      </c>
      <c r="I97" s="45">
        <f t="shared" ref="I97:J97" si="34">30000+250000+550100</f>
        <v>830100</v>
      </c>
      <c r="J97" s="45">
        <f t="shared" si="34"/>
        <v>830100</v>
      </c>
    </row>
    <row r="98" spans="1:10" ht="22.5" x14ac:dyDescent="0.2">
      <c r="A98" s="14" t="s">
        <v>762</v>
      </c>
      <c r="B98" s="3" t="s">
        <v>63</v>
      </c>
      <c r="C98" s="3" t="s">
        <v>88</v>
      </c>
      <c r="D98" s="3" t="s">
        <v>135</v>
      </c>
      <c r="E98" s="39" t="s">
        <v>636</v>
      </c>
      <c r="F98" s="3"/>
      <c r="G98" s="3"/>
      <c r="H98" s="45">
        <f>H99+H100</f>
        <v>0</v>
      </c>
      <c r="I98" s="45">
        <f t="shared" ref="I98:J98" si="35">I99+I100</f>
        <v>0</v>
      </c>
      <c r="J98" s="45">
        <f t="shared" si="35"/>
        <v>2840000</v>
      </c>
    </row>
    <row r="99" spans="1:10" ht="22.5" x14ac:dyDescent="0.2">
      <c r="A99" s="2" t="s">
        <v>371</v>
      </c>
      <c r="B99" s="3" t="s">
        <v>63</v>
      </c>
      <c r="C99" s="3" t="s">
        <v>88</v>
      </c>
      <c r="D99" s="3" t="s">
        <v>135</v>
      </c>
      <c r="E99" s="39" t="s">
        <v>636</v>
      </c>
      <c r="F99" s="3" t="s">
        <v>83</v>
      </c>
      <c r="G99" s="3"/>
      <c r="H99" s="45">
        <f>H100</f>
        <v>0</v>
      </c>
      <c r="I99" s="46">
        <v>0</v>
      </c>
      <c r="J99" s="45">
        <v>40000</v>
      </c>
    </row>
    <row r="100" spans="1:10" ht="22.5" x14ac:dyDescent="0.2">
      <c r="A100" s="2" t="s">
        <v>371</v>
      </c>
      <c r="B100" s="3" t="s">
        <v>63</v>
      </c>
      <c r="C100" s="3" t="s">
        <v>88</v>
      </c>
      <c r="D100" s="3" t="s">
        <v>135</v>
      </c>
      <c r="E100" s="39" t="s">
        <v>636</v>
      </c>
      <c r="F100" s="3" t="s">
        <v>83</v>
      </c>
      <c r="G100" s="3" t="s">
        <v>186</v>
      </c>
      <c r="H100" s="45">
        <v>0</v>
      </c>
      <c r="I100" s="45">
        <v>0</v>
      </c>
      <c r="J100" s="45">
        <v>2800000</v>
      </c>
    </row>
    <row r="101" spans="1:10" x14ac:dyDescent="0.2">
      <c r="A101" s="14" t="s">
        <v>94</v>
      </c>
      <c r="B101" s="3" t="s">
        <v>63</v>
      </c>
      <c r="C101" s="3" t="s">
        <v>80</v>
      </c>
      <c r="D101" s="3" t="s">
        <v>75</v>
      </c>
      <c r="E101" s="3"/>
      <c r="F101" s="3"/>
      <c r="G101" s="3"/>
      <c r="H101" s="45">
        <f>H102+H110+H119+H135+H139</f>
        <v>243430104.60000002</v>
      </c>
      <c r="I101" s="45">
        <f>I102+I110+I119+I135+I139</f>
        <v>114550200</v>
      </c>
      <c r="J101" s="45">
        <f>J102+J110+J119+J135+J139</f>
        <v>116235000</v>
      </c>
    </row>
    <row r="102" spans="1:10" x14ac:dyDescent="0.2">
      <c r="A102" s="14" t="s">
        <v>96</v>
      </c>
      <c r="B102" s="3" t="s">
        <v>63</v>
      </c>
      <c r="C102" s="3" t="s">
        <v>95</v>
      </c>
      <c r="D102" s="3" t="s">
        <v>74</v>
      </c>
      <c r="E102" s="3"/>
      <c r="F102" s="3"/>
      <c r="G102" s="3"/>
      <c r="H102" s="45">
        <f t="shared" ref="H102:J102" si="36">H103</f>
        <v>801500</v>
      </c>
      <c r="I102" s="45">
        <f t="shared" si="36"/>
        <v>801500</v>
      </c>
      <c r="J102" s="45">
        <f t="shared" si="36"/>
        <v>776500</v>
      </c>
    </row>
    <row r="103" spans="1:10" ht="22.5" x14ac:dyDescent="0.2">
      <c r="A103" s="16" t="s">
        <v>652</v>
      </c>
      <c r="B103" s="3" t="s">
        <v>63</v>
      </c>
      <c r="C103" s="3" t="s">
        <v>95</v>
      </c>
      <c r="D103" s="3" t="s">
        <v>74</v>
      </c>
      <c r="E103" s="3" t="s">
        <v>272</v>
      </c>
      <c r="F103" s="3"/>
      <c r="G103" s="3"/>
      <c r="H103" s="45">
        <f>H106+H104</f>
        <v>801500</v>
      </c>
      <c r="I103" s="45">
        <f t="shared" ref="I103:J103" si="37">I106+I104</f>
        <v>801500</v>
      </c>
      <c r="J103" s="45">
        <f t="shared" si="37"/>
        <v>776500</v>
      </c>
    </row>
    <row r="104" spans="1:10" ht="22.5" x14ac:dyDescent="0.2">
      <c r="A104" s="9" t="s">
        <v>36</v>
      </c>
      <c r="B104" s="3" t="s">
        <v>63</v>
      </c>
      <c r="C104" s="3" t="s">
        <v>95</v>
      </c>
      <c r="D104" s="3" t="s">
        <v>74</v>
      </c>
      <c r="E104" s="38" t="s">
        <v>287</v>
      </c>
      <c r="F104" s="3"/>
      <c r="G104" s="3"/>
      <c r="H104" s="45">
        <f>H105</f>
        <v>25000</v>
      </c>
      <c r="I104" s="45">
        <f t="shared" ref="I104:J104" si="38">I105</f>
        <v>25000</v>
      </c>
      <c r="J104" s="45">
        <f t="shared" si="38"/>
        <v>0</v>
      </c>
    </row>
    <row r="105" spans="1:10" ht="22.5" x14ac:dyDescent="0.2">
      <c r="A105" s="9" t="s">
        <v>371</v>
      </c>
      <c r="B105" s="3" t="s">
        <v>63</v>
      </c>
      <c r="C105" s="3" t="s">
        <v>95</v>
      </c>
      <c r="D105" s="3" t="s">
        <v>74</v>
      </c>
      <c r="E105" s="38" t="s">
        <v>287</v>
      </c>
      <c r="F105" s="3" t="s">
        <v>83</v>
      </c>
      <c r="G105" s="3"/>
      <c r="H105" s="45">
        <v>25000</v>
      </c>
      <c r="I105" s="45">
        <v>25000</v>
      </c>
      <c r="J105" s="46">
        <v>0</v>
      </c>
    </row>
    <row r="106" spans="1:10" ht="22.5" x14ac:dyDescent="0.2">
      <c r="A106" s="14" t="s">
        <v>469</v>
      </c>
      <c r="B106" s="3" t="s">
        <v>63</v>
      </c>
      <c r="C106" s="3" t="s">
        <v>95</v>
      </c>
      <c r="D106" s="3" t="s">
        <v>74</v>
      </c>
      <c r="E106" s="3" t="s">
        <v>470</v>
      </c>
      <c r="F106" s="3"/>
      <c r="G106" s="3"/>
      <c r="H106" s="45">
        <f>H107+H108+H109</f>
        <v>776500</v>
      </c>
      <c r="I106" s="45">
        <f t="shared" ref="I106:J106" si="39">I107+I108+I109</f>
        <v>776500</v>
      </c>
      <c r="J106" s="45">
        <f t="shared" si="39"/>
        <v>776500</v>
      </c>
    </row>
    <row r="107" spans="1:10" ht="22.5" x14ac:dyDescent="0.2">
      <c r="A107" s="10" t="s">
        <v>362</v>
      </c>
      <c r="B107" s="3" t="s">
        <v>63</v>
      </c>
      <c r="C107" s="3" t="s">
        <v>80</v>
      </c>
      <c r="D107" s="3" t="s">
        <v>74</v>
      </c>
      <c r="E107" s="3" t="s">
        <v>470</v>
      </c>
      <c r="F107" s="3" t="s">
        <v>79</v>
      </c>
      <c r="G107" s="3" t="s">
        <v>186</v>
      </c>
      <c r="H107" s="46">
        <v>460829</v>
      </c>
      <c r="I107" s="46">
        <v>460829</v>
      </c>
      <c r="J107" s="46">
        <v>460829</v>
      </c>
    </row>
    <row r="108" spans="1:10" ht="33.75" x14ac:dyDescent="0.2">
      <c r="A108" s="10" t="s">
        <v>364</v>
      </c>
      <c r="B108" s="3" t="s">
        <v>63</v>
      </c>
      <c r="C108" s="3" t="s">
        <v>80</v>
      </c>
      <c r="D108" s="3" t="s">
        <v>74</v>
      </c>
      <c r="E108" s="3" t="s">
        <v>470</v>
      </c>
      <c r="F108" s="3" t="s">
        <v>363</v>
      </c>
      <c r="G108" s="3" t="s">
        <v>186</v>
      </c>
      <c r="H108" s="46">
        <v>139170</v>
      </c>
      <c r="I108" s="46">
        <v>139170</v>
      </c>
      <c r="J108" s="46">
        <v>139170</v>
      </c>
    </row>
    <row r="109" spans="1:10" ht="22.5" x14ac:dyDescent="0.2">
      <c r="A109" s="2" t="s">
        <v>371</v>
      </c>
      <c r="B109" s="3" t="s">
        <v>63</v>
      </c>
      <c r="C109" s="3" t="s">
        <v>80</v>
      </c>
      <c r="D109" s="3" t="s">
        <v>74</v>
      </c>
      <c r="E109" s="3" t="s">
        <v>470</v>
      </c>
      <c r="F109" s="3" t="s">
        <v>83</v>
      </c>
      <c r="G109" s="3" t="s">
        <v>186</v>
      </c>
      <c r="H109" s="46">
        <v>176501</v>
      </c>
      <c r="I109" s="46">
        <v>176501</v>
      </c>
      <c r="J109" s="46">
        <v>176501</v>
      </c>
    </row>
    <row r="110" spans="1:10" x14ac:dyDescent="0.2">
      <c r="A110" s="2" t="s">
        <v>98</v>
      </c>
      <c r="B110" s="3" t="s">
        <v>63</v>
      </c>
      <c r="C110" s="3" t="s">
        <v>80</v>
      </c>
      <c r="D110" s="3" t="s">
        <v>97</v>
      </c>
      <c r="E110" s="3"/>
      <c r="F110" s="3"/>
      <c r="G110" s="3"/>
      <c r="H110" s="45">
        <f>H111</f>
        <v>1479000</v>
      </c>
      <c r="I110" s="45">
        <f t="shared" ref="I110:J110" si="40">I111</f>
        <v>1479000</v>
      </c>
      <c r="J110" s="45">
        <f t="shared" si="40"/>
        <v>1526200</v>
      </c>
    </row>
    <row r="111" spans="1:10" ht="24" customHeight="1" x14ac:dyDescent="0.2">
      <c r="A111" s="2" t="s">
        <v>565</v>
      </c>
      <c r="B111" s="3" t="s">
        <v>63</v>
      </c>
      <c r="C111" s="3" t="s">
        <v>80</v>
      </c>
      <c r="D111" s="3" t="s">
        <v>97</v>
      </c>
      <c r="E111" s="3" t="s">
        <v>237</v>
      </c>
      <c r="F111" s="3"/>
      <c r="G111" s="3"/>
      <c r="H111" s="45">
        <f>H112+H116+H114</f>
        <v>1479000</v>
      </c>
      <c r="I111" s="45">
        <f t="shared" ref="I111:J111" si="41">I112+I116+I114</f>
        <v>1479000</v>
      </c>
      <c r="J111" s="45">
        <f t="shared" si="41"/>
        <v>1526200</v>
      </c>
    </row>
    <row r="112" spans="1:10" x14ac:dyDescent="0.2">
      <c r="A112" s="2" t="s">
        <v>18</v>
      </c>
      <c r="B112" s="3" t="s">
        <v>63</v>
      </c>
      <c r="C112" s="3" t="s">
        <v>80</v>
      </c>
      <c r="D112" s="3" t="s">
        <v>97</v>
      </c>
      <c r="E112" s="3" t="s">
        <v>528</v>
      </c>
      <c r="F112" s="3"/>
      <c r="G112" s="3"/>
      <c r="H112" s="45">
        <f>H113</f>
        <v>180000</v>
      </c>
      <c r="I112" s="45">
        <f t="shared" ref="I112:J112" si="42">I113</f>
        <v>180000</v>
      </c>
      <c r="J112" s="45">
        <f t="shared" si="42"/>
        <v>0</v>
      </c>
    </row>
    <row r="113" spans="1:10" ht="22.5" x14ac:dyDescent="0.2">
      <c r="A113" s="9" t="s">
        <v>372</v>
      </c>
      <c r="B113" s="3" t="s">
        <v>63</v>
      </c>
      <c r="C113" s="3" t="s">
        <v>80</v>
      </c>
      <c r="D113" s="3" t="s">
        <v>97</v>
      </c>
      <c r="E113" s="3" t="s">
        <v>528</v>
      </c>
      <c r="F113" s="3" t="s">
        <v>83</v>
      </c>
      <c r="G113" s="3"/>
      <c r="H113" s="45">
        <f>180000</f>
        <v>180000</v>
      </c>
      <c r="I113" s="45">
        <v>180000</v>
      </c>
      <c r="J113" s="46">
        <v>0</v>
      </c>
    </row>
    <row r="114" spans="1:10" ht="45" x14ac:dyDescent="0.2">
      <c r="A114" s="2" t="s">
        <v>548</v>
      </c>
      <c r="B114" s="3" t="s">
        <v>63</v>
      </c>
      <c r="C114" s="3" t="s">
        <v>80</v>
      </c>
      <c r="D114" s="3" t="s">
        <v>97</v>
      </c>
      <c r="E114" s="3" t="s">
        <v>547</v>
      </c>
      <c r="F114" s="3"/>
      <c r="G114" s="3"/>
      <c r="H114" s="46">
        <f>H115</f>
        <v>1070700</v>
      </c>
      <c r="I114" s="46">
        <f t="shared" ref="I114:J114" si="43">I115</f>
        <v>1070700</v>
      </c>
      <c r="J114" s="46">
        <f t="shared" si="43"/>
        <v>1070700</v>
      </c>
    </row>
    <row r="115" spans="1:10" ht="22.5" x14ac:dyDescent="0.2">
      <c r="A115" s="2" t="s">
        <v>371</v>
      </c>
      <c r="B115" s="3" t="s">
        <v>63</v>
      </c>
      <c r="C115" s="3" t="s">
        <v>80</v>
      </c>
      <c r="D115" s="3" t="s">
        <v>97</v>
      </c>
      <c r="E115" s="3" t="s">
        <v>547</v>
      </c>
      <c r="F115" s="3" t="s">
        <v>83</v>
      </c>
      <c r="G115" s="3" t="s">
        <v>186</v>
      </c>
      <c r="H115" s="46">
        <v>1070700</v>
      </c>
      <c r="I115" s="46">
        <v>1070700</v>
      </c>
      <c r="J115" s="46">
        <v>1070700</v>
      </c>
    </row>
    <row r="116" spans="1:10" ht="33.75" x14ac:dyDescent="0.2">
      <c r="A116" s="9" t="s">
        <v>273</v>
      </c>
      <c r="B116" s="3" t="s">
        <v>63</v>
      </c>
      <c r="C116" s="3" t="s">
        <v>80</v>
      </c>
      <c r="D116" s="3" t="s">
        <v>97</v>
      </c>
      <c r="E116" s="3" t="s">
        <v>288</v>
      </c>
      <c r="F116" s="3"/>
      <c r="G116" s="3"/>
      <c r="H116" s="45">
        <f>H117+H118</f>
        <v>228300</v>
      </c>
      <c r="I116" s="45">
        <f t="shared" ref="I116:J116" si="44">I117+I118</f>
        <v>228300</v>
      </c>
      <c r="J116" s="45">
        <f t="shared" si="44"/>
        <v>455500</v>
      </c>
    </row>
    <row r="117" spans="1:10" ht="22.5" x14ac:dyDescent="0.2">
      <c r="A117" s="9" t="s">
        <v>372</v>
      </c>
      <c r="B117" s="3" t="s">
        <v>63</v>
      </c>
      <c r="C117" s="3" t="s">
        <v>80</v>
      </c>
      <c r="D117" s="3" t="s">
        <v>97</v>
      </c>
      <c r="E117" s="3" t="s">
        <v>288</v>
      </c>
      <c r="F117" s="3" t="s">
        <v>83</v>
      </c>
      <c r="G117" s="3"/>
      <c r="H117" s="45">
        <v>1000</v>
      </c>
      <c r="I117" s="45">
        <v>1000</v>
      </c>
      <c r="J117" s="45">
        <v>1000</v>
      </c>
    </row>
    <row r="118" spans="1:10" ht="22.5" x14ac:dyDescent="0.2">
      <c r="A118" s="9" t="s">
        <v>372</v>
      </c>
      <c r="B118" s="3" t="s">
        <v>63</v>
      </c>
      <c r="C118" s="3" t="s">
        <v>80</v>
      </c>
      <c r="D118" s="3" t="s">
        <v>97</v>
      </c>
      <c r="E118" s="3" t="s">
        <v>288</v>
      </c>
      <c r="F118" s="3" t="s">
        <v>83</v>
      </c>
      <c r="G118" s="3" t="s">
        <v>186</v>
      </c>
      <c r="H118" s="46">
        <v>227300</v>
      </c>
      <c r="I118" s="46">
        <v>227300</v>
      </c>
      <c r="J118" s="46">
        <v>454500</v>
      </c>
    </row>
    <row r="119" spans="1:10" x14ac:dyDescent="0.2">
      <c r="A119" s="2" t="s">
        <v>162</v>
      </c>
      <c r="B119" s="3" t="s">
        <v>63</v>
      </c>
      <c r="C119" s="3" t="s">
        <v>80</v>
      </c>
      <c r="D119" s="3" t="s">
        <v>99</v>
      </c>
      <c r="E119" s="3"/>
      <c r="F119" s="3"/>
      <c r="G119" s="3"/>
      <c r="H119" s="45">
        <f>H120+H132</f>
        <v>231066104.60000002</v>
      </c>
      <c r="I119" s="45">
        <f>I120+I132</f>
        <v>107499700</v>
      </c>
      <c r="J119" s="45">
        <f>J120+J132</f>
        <v>108837300</v>
      </c>
    </row>
    <row r="120" spans="1:10" ht="22.5" x14ac:dyDescent="0.2">
      <c r="A120" s="12" t="s">
        <v>431</v>
      </c>
      <c r="B120" s="3" t="s">
        <v>63</v>
      </c>
      <c r="C120" s="3" t="s">
        <v>80</v>
      </c>
      <c r="D120" s="3" t="s">
        <v>99</v>
      </c>
      <c r="E120" s="3" t="s">
        <v>27</v>
      </c>
      <c r="F120" s="3"/>
      <c r="G120" s="3"/>
      <c r="H120" s="45">
        <f>H121+H123+H125+H127+H129</f>
        <v>225666104.60000002</v>
      </c>
      <c r="I120" s="45">
        <f t="shared" ref="I120:J120" si="45">I121+I123+I125+I127+I129</f>
        <v>102099700</v>
      </c>
      <c r="J120" s="45">
        <f t="shared" si="45"/>
        <v>103437300</v>
      </c>
    </row>
    <row r="121" spans="1:10" ht="45" x14ac:dyDescent="0.2">
      <c r="A121" s="2" t="s">
        <v>183</v>
      </c>
      <c r="B121" s="3" t="s">
        <v>63</v>
      </c>
      <c r="C121" s="3" t="s">
        <v>80</v>
      </c>
      <c r="D121" s="3" t="s">
        <v>99</v>
      </c>
      <c r="E121" s="3" t="s">
        <v>601</v>
      </c>
      <c r="F121" s="3"/>
      <c r="G121" s="3"/>
      <c r="H121" s="45">
        <f t="shared" ref="H121:J121" si="46">H122</f>
        <v>25068000</v>
      </c>
      <c r="I121" s="45">
        <f t="shared" si="46"/>
        <v>20000000</v>
      </c>
      <c r="J121" s="45">
        <f t="shared" si="46"/>
        <v>20000000</v>
      </c>
    </row>
    <row r="122" spans="1:10" ht="22.5" x14ac:dyDescent="0.2">
      <c r="A122" s="14" t="s">
        <v>19</v>
      </c>
      <c r="B122" s="3" t="s">
        <v>63</v>
      </c>
      <c r="C122" s="3" t="s">
        <v>80</v>
      </c>
      <c r="D122" s="3" t="s">
        <v>99</v>
      </c>
      <c r="E122" s="3" t="s">
        <v>601</v>
      </c>
      <c r="F122" s="3" t="s">
        <v>180</v>
      </c>
      <c r="G122" s="3"/>
      <c r="H122" s="46">
        <v>25068000</v>
      </c>
      <c r="I122" s="46">
        <v>20000000</v>
      </c>
      <c r="J122" s="46">
        <v>20000000</v>
      </c>
    </row>
    <row r="123" spans="1:10" ht="22.5" x14ac:dyDescent="0.2">
      <c r="A123" s="12" t="s">
        <v>503</v>
      </c>
      <c r="B123" s="3" t="s">
        <v>63</v>
      </c>
      <c r="C123" s="3" t="s">
        <v>80</v>
      </c>
      <c r="D123" s="3" t="s">
        <v>99</v>
      </c>
      <c r="E123" s="3" t="s">
        <v>502</v>
      </c>
      <c r="F123" s="3"/>
      <c r="G123" s="3"/>
      <c r="H123" s="45">
        <f t="shared" ref="H123:J123" si="47">H124</f>
        <v>103490477</v>
      </c>
      <c r="I123" s="45">
        <f t="shared" si="47"/>
        <v>1000000</v>
      </c>
      <c r="J123" s="45">
        <f t="shared" si="47"/>
        <v>1000000</v>
      </c>
    </row>
    <row r="124" spans="1:10" ht="22.5" x14ac:dyDescent="0.2">
      <c r="A124" s="2" t="s">
        <v>175</v>
      </c>
      <c r="B124" s="3" t="s">
        <v>63</v>
      </c>
      <c r="C124" s="3" t="s">
        <v>80</v>
      </c>
      <c r="D124" s="3" t="s">
        <v>99</v>
      </c>
      <c r="E124" s="3" t="s">
        <v>502</v>
      </c>
      <c r="F124" s="3" t="s">
        <v>174</v>
      </c>
      <c r="G124" s="3"/>
      <c r="H124" s="45">
        <v>103490477</v>
      </c>
      <c r="I124" s="45">
        <v>1000000</v>
      </c>
      <c r="J124" s="45">
        <v>1000000</v>
      </c>
    </row>
    <row r="125" spans="1:10" ht="22.5" x14ac:dyDescent="0.2">
      <c r="A125" s="2" t="s">
        <v>505</v>
      </c>
      <c r="B125" s="3" t="s">
        <v>63</v>
      </c>
      <c r="C125" s="3" t="s">
        <v>80</v>
      </c>
      <c r="D125" s="3" t="s">
        <v>99</v>
      </c>
      <c r="E125" s="3" t="s">
        <v>504</v>
      </c>
      <c r="F125" s="3"/>
      <c r="G125" s="3"/>
      <c r="H125" s="45">
        <f>H126</f>
        <v>9598921.0500000007</v>
      </c>
      <c r="I125" s="45">
        <f t="shared" ref="I125:J125" si="48">I126</f>
        <v>2000000</v>
      </c>
      <c r="J125" s="45">
        <f t="shared" si="48"/>
        <v>2000000</v>
      </c>
    </row>
    <row r="126" spans="1:10" ht="22.5" x14ac:dyDescent="0.2">
      <c r="A126" s="2" t="s">
        <v>371</v>
      </c>
      <c r="B126" s="3" t="s">
        <v>63</v>
      </c>
      <c r="C126" s="3" t="s">
        <v>80</v>
      </c>
      <c r="D126" s="3" t="s">
        <v>99</v>
      </c>
      <c r="E126" s="3" t="s">
        <v>504</v>
      </c>
      <c r="F126" s="3" t="s">
        <v>83</v>
      </c>
      <c r="G126" s="3"/>
      <c r="H126" s="45">
        <v>9598921.0500000007</v>
      </c>
      <c r="I126" s="46">
        <v>2000000</v>
      </c>
      <c r="J126" s="46">
        <v>2000000</v>
      </c>
    </row>
    <row r="127" spans="1:10" ht="22.5" x14ac:dyDescent="0.2">
      <c r="A127" s="14" t="s">
        <v>471</v>
      </c>
      <c r="B127" s="3" t="s">
        <v>63</v>
      </c>
      <c r="C127" s="3" t="s">
        <v>80</v>
      </c>
      <c r="D127" s="3" t="s">
        <v>99</v>
      </c>
      <c r="E127" s="3" t="s">
        <v>289</v>
      </c>
      <c r="F127" s="3"/>
      <c r="G127" s="3"/>
      <c r="H127" s="45">
        <f>H128</f>
        <v>7193127.5999999996</v>
      </c>
      <c r="I127" s="45">
        <f t="shared" ref="I127:J127" si="49">I128</f>
        <v>2000000</v>
      </c>
      <c r="J127" s="45">
        <f t="shared" si="49"/>
        <v>2000000</v>
      </c>
    </row>
    <row r="128" spans="1:10" ht="22.5" x14ac:dyDescent="0.2">
      <c r="A128" s="14" t="s">
        <v>175</v>
      </c>
      <c r="B128" s="3" t="s">
        <v>63</v>
      </c>
      <c r="C128" s="3" t="s">
        <v>80</v>
      </c>
      <c r="D128" s="3" t="s">
        <v>99</v>
      </c>
      <c r="E128" s="3" t="s">
        <v>289</v>
      </c>
      <c r="F128" s="3" t="s">
        <v>174</v>
      </c>
      <c r="G128" s="3"/>
      <c r="H128" s="45">
        <f>1373565.6+1863980+2066421+1889091+70</f>
        <v>7193127.5999999996</v>
      </c>
      <c r="I128" s="45">
        <v>2000000</v>
      </c>
      <c r="J128" s="45">
        <v>2000000</v>
      </c>
    </row>
    <row r="129" spans="1:10" ht="22.5" x14ac:dyDescent="0.2">
      <c r="A129" s="17" t="s">
        <v>472</v>
      </c>
      <c r="B129" s="3" t="s">
        <v>63</v>
      </c>
      <c r="C129" s="3" t="s">
        <v>80</v>
      </c>
      <c r="D129" s="3" t="s">
        <v>99</v>
      </c>
      <c r="E129" s="3" t="s">
        <v>290</v>
      </c>
      <c r="F129" s="3"/>
      <c r="G129" s="3"/>
      <c r="H129" s="45">
        <f t="shared" ref="H129:J129" si="50">H130+H131</f>
        <v>80315578.950000003</v>
      </c>
      <c r="I129" s="45">
        <f t="shared" si="50"/>
        <v>77099700</v>
      </c>
      <c r="J129" s="45">
        <f t="shared" si="50"/>
        <v>78437300</v>
      </c>
    </row>
    <row r="130" spans="1:10" ht="22.5" x14ac:dyDescent="0.2">
      <c r="A130" s="2" t="s">
        <v>371</v>
      </c>
      <c r="B130" s="3" t="s">
        <v>63</v>
      </c>
      <c r="C130" s="3" t="s">
        <v>80</v>
      </c>
      <c r="D130" s="3" t="s">
        <v>99</v>
      </c>
      <c r="E130" s="3" t="s">
        <v>290</v>
      </c>
      <c r="F130" s="3" t="s">
        <v>83</v>
      </c>
      <c r="G130" s="3"/>
      <c r="H130" s="45">
        <v>4015778.95</v>
      </c>
      <c r="I130" s="45">
        <f>500000+300000</f>
        <v>800000</v>
      </c>
      <c r="J130" s="45">
        <f>500000</f>
        <v>500000</v>
      </c>
    </row>
    <row r="131" spans="1:10" ht="22.5" x14ac:dyDescent="0.2">
      <c r="A131" s="2" t="s">
        <v>371</v>
      </c>
      <c r="B131" s="3" t="s">
        <v>63</v>
      </c>
      <c r="C131" s="3" t="s">
        <v>80</v>
      </c>
      <c r="D131" s="3" t="s">
        <v>99</v>
      </c>
      <c r="E131" s="3" t="s">
        <v>290</v>
      </c>
      <c r="F131" s="3" t="s">
        <v>83</v>
      </c>
      <c r="G131" s="3" t="s">
        <v>186</v>
      </c>
      <c r="H131" s="46">
        <v>76299800</v>
      </c>
      <c r="I131" s="46">
        <v>76299700</v>
      </c>
      <c r="J131" s="46">
        <v>77937300</v>
      </c>
    </row>
    <row r="132" spans="1:10" ht="22.5" x14ac:dyDescent="0.2">
      <c r="A132" s="12" t="s">
        <v>387</v>
      </c>
      <c r="B132" s="3" t="s">
        <v>63</v>
      </c>
      <c r="C132" s="3" t="s">
        <v>80</v>
      </c>
      <c r="D132" s="3" t="s">
        <v>99</v>
      </c>
      <c r="E132" s="3" t="s">
        <v>236</v>
      </c>
      <c r="F132" s="3"/>
      <c r="G132" s="3"/>
      <c r="H132" s="46">
        <f t="shared" ref="H132:H133" si="51">H133</f>
        <v>5400000</v>
      </c>
      <c r="I132" s="46">
        <f t="shared" ref="I132:J133" si="52">I133</f>
        <v>5400000</v>
      </c>
      <c r="J132" s="46">
        <f t="shared" si="52"/>
        <v>5400000</v>
      </c>
    </row>
    <row r="133" spans="1:10" ht="56.25" x14ac:dyDescent="0.2">
      <c r="A133" s="18" t="s">
        <v>394</v>
      </c>
      <c r="B133" s="3" t="s">
        <v>63</v>
      </c>
      <c r="C133" s="3" t="s">
        <v>80</v>
      </c>
      <c r="D133" s="3" t="s">
        <v>99</v>
      </c>
      <c r="E133" s="3" t="s">
        <v>393</v>
      </c>
      <c r="F133" s="3"/>
      <c r="G133" s="3"/>
      <c r="H133" s="46">
        <f t="shared" si="51"/>
        <v>5400000</v>
      </c>
      <c r="I133" s="46">
        <f t="shared" si="52"/>
        <v>5400000</v>
      </c>
      <c r="J133" s="46">
        <f t="shared" si="52"/>
        <v>5400000</v>
      </c>
    </row>
    <row r="134" spans="1:10" ht="22.5" x14ac:dyDescent="0.2">
      <c r="A134" s="14" t="s">
        <v>19</v>
      </c>
      <c r="B134" s="3" t="s">
        <v>63</v>
      </c>
      <c r="C134" s="3" t="s">
        <v>80</v>
      </c>
      <c r="D134" s="3" t="s">
        <v>99</v>
      </c>
      <c r="E134" s="3" t="s">
        <v>393</v>
      </c>
      <c r="F134" s="3" t="s">
        <v>180</v>
      </c>
      <c r="G134" s="3"/>
      <c r="H134" s="46">
        <v>5400000</v>
      </c>
      <c r="I134" s="46">
        <v>5400000</v>
      </c>
      <c r="J134" s="46">
        <v>5400000</v>
      </c>
    </row>
    <row r="135" spans="1:10" x14ac:dyDescent="0.2">
      <c r="A135" s="14" t="s">
        <v>291</v>
      </c>
      <c r="B135" s="3" t="s">
        <v>63</v>
      </c>
      <c r="C135" s="3" t="s">
        <v>80</v>
      </c>
      <c r="D135" s="3" t="s">
        <v>135</v>
      </c>
      <c r="E135" s="40"/>
      <c r="F135" s="3"/>
      <c r="G135" s="3"/>
      <c r="H135" s="45">
        <f t="shared" ref="H135:J137" si="53">H136</f>
        <v>4710000</v>
      </c>
      <c r="I135" s="45">
        <f t="shared" si="53"/>
        <v>4770000</v>
      </c>
      <c r="J135" s="45">
        <f t="shared" si="53"/>
        <v>5095000</v>
      </c>
    </row>
    <row r="136" spans="1:10" ht="22.5" x14ac:dyDescent="0.2">
      <c r="A136" s="14" t="s">
        <v>653</v>
      </c>
      <c r="B136" s="3" t="s">
        <v>63</v>
      </c>
      <c r="C136" s="3" t="s">
        <v>80</v>
      </c>
      <c r="D136" s="3" t="s">
        <v>135</v>
      </c>
      <c r="E136" s="3" t="s">
        <v>111</v>
      </c>
      <c r="F136" s="3"/>
      <c r="G136" s="3"/>
      <c r="H136" s="45">
        <f t="shared" si="53"/>
        <v>4710000</v>
      </c>
      <c r="I136" s="45">
        <f t="shared" si="53"/>
        <v>4770000</v>
      </c>
      <c r="J136" s="45">
        <f t="shared" si="53"/>
        <v>5095000</v>
      </c>
    </row>
    <row r="137" spans="1:10" ht="22.5" x14ac:dyDescent="0.2">
      <c r="A137" s="14" t="s">
        <v>125</v>
      </c>
      <c r="B137" s="3" t="s">
        <v>63</v>
      </c>
      <c r="C137" s="3" t="s">
        <v>80</v>
      </c>
      <c r="D137" s="3" t="s">
        <v>135</v>
      </c>
      <c r="E137" s="3" t="s">
        <v>112</v>
      </c>
      <c r="F137" s="3"/>
      <c r="G137" s="3"/>
      <c r="H137" s="45">
        <f t="shared" si="53"/>
        <v>4710000</v>
      </c>
      <c r="I137" s="45">
        <f t="shared" si="53"/>
        <v>4770000</v>
      </c>
      <c r="J137" s="45">
        <f t="shared" si="53"/>
        <v>5095000</v>
      </c>
    </row>
    <row r="138" spans="1:10" ht="22.5" x14ac:dyDescent="0.2">
      <c r="A138" s="2" t="s">
        <v>166</v>
      </c>
      <c r="B138" s="3" t="s">
        <v>63</v>
      </c>
      <c r="C138" s="3" t="s">
        <v>80</v>
      </c>
      <c r="D138" s="3" t="s">
        <v>135</v>
      </c>
      <c r="E138" s="3" t="s">
        <v>112</v>
      </c>
      <c r="F138" s="3" t="s">
        <v>165</v>
      </c>
      <c r="G138" s="3"/>
      <c r="H138" s="46">
        <v>4710000</v>
      </c>
      <c r="I138" s="46">
        <v>4770000</v>
      </c>
      <c r="J138" s="46">
        <v>5095000</v>
      </c>
    </row>
    <row r="139" spans="1:10" x14ac:dyDescent="0.2">
      <c r="A139" s="14" t="s">
        <v>134</v>
      </c>
      <c r="B139" s="3" t="s">
        <v>63</v>
      </c>
      <c r="C139" s="3" t="s">
        <v>80</v>
      </c>
      <c r="D139" s="3" t="s">
        <v>100</v>
      </c>
      <c r="E139" s="3"/>
      <c r="F139" s="3"/>
      <c r="G139" s="3"/>
      <c r="H139" s="45">
        <f>H140+H143</f>
        <v>5373500</v>
      </c>
      <c r="I139" s="45">
        <f t="shared" ref="I139:J139" si="54">I140+I143</f>
        <v>0</v>
      </c>
      <c r="J139" s="45">
        <f t="shared" si="54"/>
        <v>0</v>
      </c>
    </row>
    <row r="140" spans="1:10" ht="45" x14ac:dyDescent="0.2">
      <c r="A140" s="12" t="s">
        <v>450</v>
      </c>
      <c r="B140" s="3" t="s">
        <v>63</v>
      </c>
      <c r="C140" s="3" t="s">
        <v>80</v>
      </c>
      <c r="D140" s="3" t="s">
        <v>100</v>
      </c>
      <c r="E140" s="3" t="s">
        <v>231</v>
      </c>
      <c r="F140" s="3"/>
      <c r="G140" s="3"/>
      <c r="H140" s="45">
        <f t="shared" ref="H140:H141" si="55">H141</f>
        <v>100000</v>
      </c>
      <c r="I140" s="45">
        <f t="shared" ref="I140:J141" si="56">I141</f>
        <v>0</v>
      </c>
      <c r="J140" s="45">
        <f t="shared" si="56"/>
        <v>0</v>
      </c>
    </row>
    <row r="141" spans="1:10" ht="22.5" x14ac:dyDescent="0.2">
      <c r="A141" s="14" t="s">
        <v>567</v>
      </c>
      <c r="B141" s="3" t="s">
        <v>63</v>
      </c>
      <c r="C141" s="3" t="s">
        <v>80</v>
      </c>
      <c r="D141" s="3" t="s">
        <v>100</v>
      </c>
      <c r="E141" s="3" t="s">
        <v>292</v>
      </c>
      <c r="F141" s="3"/>
      <c r="G141" s="3"/>
      <c r="H141" s="45">
        <f t="shared" si="55"/>
        <v>100000</v>
      </c>
      <c r="I141" s="45">
        <f t="shared" si="56"/>
        <v>0</v>
      </c>
      <c r="J141" s="45">
        <f t="shared" si="56"/>
        <v>0</v>
      </c>
    </row>
    <row r="142" spans="1:10" ht="33.75" x14ac:dyDescent="0.2">
      <c r="A142" s="9" t="s">
        <v>507</v>
      </c>
      <c r="B142" s="3" t="s">
        <v>63</v>
      </c>
      <c r="C142" s="3" t="s">
        <v>80</v>
      </c>
      <c r="D142" s="3" t="s">
        <v>100</v>
      </c>
      <c r="E142" s="3" t="s">
        <v>292</v>
      </c>
      <c r="F142" s="3" t="s">
        <v>506</v>
      </c>
      <c r="G142" s="3"/>
      <c r="H142" s="45">
        <v>100000</v>
      </c>
      <c r="I142" s="46">
        <v>0</v>
      </c>
      <c r="J142" s="46">
        <v>0</v>
      </c>
    </row>
    <row r="143" spans="1:10" x14ac:dyDescent="0.2">
      <c r="A143" s="9" t="s">
        <v>373</v>
      </c>
      <c r="B143" s="3" t="s">
        <v>63</v>
      </c>
      <c r="C143" s="3" t="s">
        <v>80</v>
      </c>
      <c r="D143" s="3" t="s">
        <v>100</v>
      </c>
      <c r="E143" s="3" t="s">
        <v>226</v>
      </c>
      <c r="F143" s="3"/>
      <c r="G143" s="3"/>
      <c r="H143" s="45">
        <f>H144</f>
        <v>5273500</v>
      </c>
      <c r="I143" s="45">
        <f t="shared" ref="I143:J144" si="57">I144</f>
        <v>0</v>
      </c>
      <c r="J143" s="45">
        <f t="shared" si="57"/>
        <v>0</v>
      </c>
    </row>
    <row r="144" spans="1:10" ht="22.5" x14ac:dyDescent="0.2">
      <c r="A144" s="63" t="s">
        <v>689</v>
      </c>
      <c r="B144" s="3" t="s">
        <v>63</v>
      </c>
      <c r="C144" s="3" t="s">
        <v>80</v>
      </c>
      <c r="D144" s="3" t="s">
        <v>100</v>
      </c>
      <c r="E144" s="3" t="s">
        <v>679</v>
      </c>
      <c r="F144" s="3"/>
      <c r="G144" s="3"/>
      <c r="H144" s="45">
        <f>H145</f>
        <v>5273500</v>
      </c>
      <c r="I144" s="45">
        <f t="shared" si="57"/>
        <v>0</v>
      </c>
      <c r="J144" s="45">
        <f t="shared" si="57"/>
        <v>0</v>
      </c>
    </row>
    <row r="145" spans="1:10" ht="33.75" x14ac:dyDescent="0.2">
      <c r="A145" s="9" t="s">
        <v>507</v>
      </c>
      <c r="B145" s="3" t="s">
        <v>63</v>
      </c>
      <c r="C145" s="3" t="s">
        <v>80</v>
      </c>
      <c r="D145" s="3" t="s">
        <v>100</v>
      </c>
      <c r="E145" s="3" t="s">
        <v>679</v>
      </c>
      <c r="F145" s="3" t="s">
        <v>506</v>
      </c>
      <c r="G145" s="3" t="s">
        <v>186</v>
      </c>
      <c r="H145" s="45">
        <v>5273500</v>
      </c>
      <c r="I145" s="46">
        <v>0</v>
      </c>
      <c r="J145" s="46">
        <v>0</v>
      </c>
    </row>
    <row r="146" spans="1:10" x14ac:dyDescent="0.2">
      <c r="A146" s="14" t="s">
        <v>102</v>
      </c>
      <c r="B146" s="3" t="s">
        <v>63</v>
      </c>
      <c r="C146" s="3" t="s">
        <v>97</v>
      </c>
      <c r="D146" s="3" t="s">
        <v>75</v>
      </c>
      <c r="E146" s="3"/>
      <c r="F146" s="3"/>
      <c r="G146" s="3"/>
      <c r="H146" s="45">
        <f>H147+H159+H169+H183</f>
        <v>160338256.09</v>
      </c>
      <c r="I146" s="45">
        <f>I147+I159+I169+I183</f>
        <v>76493487.599999994</v>
      </c>
      <c r="J146" s="45">
        <f>J147+J159+J169+J183</f>
        <v>40733300</v>
      </c>
    </row>
    <row r="147" spans="1:10" x14ac:dyDescent="0.2">
      <c r="A147" s="14" t="s">
        <v>176</v>
      </c>
      <c r="B147" s="3" t="s">
        <v>63</v>
      </c>
      <c r="C147" s="3" t="s">
        <v>97</v>
      </c>
      <c r="D147" s="3" t="s">
        <v>74</v>
      </c>
      <c r="E147" s="3"/>
      <c r="F147" s="3"/>
      <c r="G147" s="3"/>
      <c r="H147" s="45">
        <f>H148+H156</f>
        <v>66846867.340000004</v>
      </c>
      <c r="I147" s="45">
        <f t="shared" ref="I147:J147" si="58">I148+I156</f>
        <v>0</v>
      </c>
      <c r="J147" s="45">
        <f t="shared" si="58"/>
        <v>0</v>
      </c>
    </row>
    <row r="148" spans="1:10" ht="33.75" x14ac:dyDescent="0.2">
      <c r="A148" s="14" t="s">
        <v>573</v>
      </c>
      <c r="B148" s="3" t="s">
        <v>63</v>
      </c>
      <c r="C148" s="3" t="s">
        <v>97</v>
      </c>
      <c r="D148" s="3" t="s">
        <v>74</v>
      </c>
      <c r="E148" s="39" t="s">
        <v>188</v>
      </c>
      <c r="F148" s="3"/>
      <c r="G148" s="3"/>
      <c r="H148" s="45">
        <f>H149</f>
        <v>66605300</v>
      </c>
      <c r="I148" s="45">
        <f t="shared" ref="I148:J148" si="59">I149</f>
        <v>0</v>
      </c>
      <c r="J148" s="45">
        <f t="shared" si="59"/>
        <v>0</v>
      </c>
    </row>
    <row r="149" spans="1:10" ht="22.5" x14ac:dyDescent="0.2">
      <c r="A149" s="9" t="s">
        <v>42</v>
      </c>
      <c r="B149" s="3" t="s">
        <v>63</v>
      </c>
      <c r="C149" s="3" t="s">
        <v>97</v>
      </c>
      <c r="D149" s="3" t="s">
        <v>74</v>
      </c>
      <c r="E149" s="39" t="s">
        <v>187</v>
      </c>
      <c r="F149" s="3"/>
      <c r="G149" s="3"/>
      <c r="H149" s="45">
        <f>H150+H152+H154</f>
        <v>66605300</v>
      </c>
      <c r="I149" s="45">
        <f t="shared" ref="I149:J149" si="60">I150+I152+I154</f>
        <v>0</v>
      </c>
      <c r="J149" s="45">
        <f t="shared" si="60"/>
        <v>0</v>
      </c>
    </row>
    <row r="150" spans="1:10" ht="23.25" customHeight="1" x14ac:dyDescent="0.2">
      <c r="A150" s="50" t="s">
        <v>763</v>
      </c>
      <c r="B150" s="51" t="s">
        <v>63</v>
      </c>
      <c r="C150" s="51" t="s">
        <v>97</v>
      </c>
      <c r="D150" s="51" t="s">
        <v>74</v>
      </c>
      <c r="E150" s="52" t="s">
        <v>654</v>
      </c>
      <c r="F150" s="51"/>
      <c r="G150" s="51"/>
      <c r="H150" s="53">
        <f>H151</f>
        <v>13898200</v>
      </c>
      <c r="I150" s="53">
        <f>I151</f>
        <v>0</v>
      </c>
      <c r="J150" s="45">
        <v>0</v>
      </c>
    </row>
    <row r="151" spans="1:10" ht="22.5" x14ac:dyDescent="0.2">
      <c r="A151" s="54" t="s">
        <v>171</v>
      </c>
      <c r="B151" s="51" t="s">
        <v>63</v>
      </c>
      <c r="C151" s="51" t="s">
        <v>97</v>
      </c>
      <c r="D151" s="51" t="s">
        <v>74</v>
      </c>
      <c r="E151" s="52" t="s">
        <v>654</v>
      </c>
      <c r="F151" s="51" t="s">
        <v>170</v>
      </c>
      <c r="G151" s="51" t="s">
        <v>428</v>
      </c>
      <c r="H151" s="53">
        <v>13898200</v>
      </c>
      <c r="I151" s="53">
        <v>0</v>
      </c>
      <c r="J151" s="45">
        <v>0</v>
      </c>
    </row>
    <row r="152" spans="1:10" ht="22.5" x14ac:dyDescent="0.2">
      <c r="A152" s="11" t="s">
        <v>473</v>
      </c>
      <c r="B152" s="3" t="s">
        <v>63</v>
      </c>
      <c r="C152" s="3" t="s">
        <v>97</v>
      </c>
      <c r="D152" s="3" t="s">
        <v>74</v>
      </c>
      <c r="E152" s="39" t="s">
        <v>584</v>
      </c>
      <c r="F152" s="3"/>
      <c r="G152" s="3"/>
      <c r="H152" s="45">
        <f>H153</f>
        <v>46607100</v>
      </c>
      <c r="I152" s="45">
        <f t="shared" ref="I152:J152" si="61">I153</f>
        <v>0</v>
      </c>
      <c r="J152" s="45">
        <f t="shared" si="61"/>
        <v>0</v>
      </c>
    </row>
    <row r="153" spans="1:10" ht="22.5" x14ac:dyDescent="0.2">
      <c r="A153" s="9" t="s">
        <v>171</v>
      </c>
      <c r="B153" s="3" t="s">
        <v>63</v>
      </c>
      <c r="C153" s="3" t="s">
        <v>97</v>
      </c>
      <c r="D153" s="3" t="s">
        <v>74</v>
      </c>
      <c r="E153" s="39" t="s">
        <v>584</v>
      </c>
      <c r="F153" s="3" t="s">
        <v>170</v>
      </c>
      <c r="G153" s="3" t="s">
        <v>186</v>
      </c>
      <c r="H153" s="46">
        <v>46607100</v>
      </c>
      <c r="I153" s="46">
        <v>0</v>
      </c>
      <c r="J153" s="46">
        <v>0</v>
      </c>
    </row>
    <row r="154" spans="1:10" ht="22.5" x14ac:dyDescent="0.2">
      <c r="A154" s="9" t="s">
        <v>586</v>
      </c>
      <c r="B154" s="3" t="s">
        <v>63</v>
      </c>
      <c r="C154" s="3" t="s">
        <v>97</v>
      </c>
      <c r="D154" s="3" t="s">
        <v>74</v>
      </c>
      <c r="E154" s="39" t="s">
        <v>585</v>
      </c>
      <c r="F154" s="3"/>
      <c r="G154" s="3"/>
      <c r="H154" s="46">
        <f>H155</f>
        <v>6100000</v>
      </c>
      <c r="I154" s="46">
        <f t="shared" ref="I154:J154" si="62">I155</f>
        <v>0</v>
      </c>
      <c r="J154" s="46">
        <f t="shared" si="62"/>
        <v>0</v>
      </c>
    </row>
    <row r="155" spans="1:10" ht="22.5" x14ac:dyDescent="0.2">
      <c r="A155" s="9" t="s">
        <v>171</v>
      </c>
      <c r="B155" s="3" t="s">
        <v>63</v>
      </c>
      <c r="C155" s="3" t="s">
        <v>97</v>
      </c>
      <c r="D155" s="3" t="s">
        <v>74</v>
      </c>
      <c r="E155" s="39" t="s">
        <v>585</v>
      </c>
      <c r="F155" s="3" t="s">
        <v>170</v>
      </c>
      <c r="G155" s="3"/>
      <c r="H155" s="46">
        <v>6100000</v>
      </c>
      <c r="I155" s="46">
        <v>0</v>
      </c>
      <c r="J155" s="46">
        <v>0</v>
      </c>
    </row>
    <row r="156" spans="1:10" x14ac:dyDescent="0.2">
      <c r="A156" s="9" t="s">
        <v>373</v>
      </c>
      <c r="B156" s="3" t="s">
        <v>63</v>
      </c>
      <c r="C156" s="3" t="s">
        <v>97</v>
      </c>
      <c r="D156" s="3" t="s">
        <v>74</v>
      </c>
      <c r="E156" s="39" t="s">
        <v>226</v>
      </c>
      <c r="F156" s="3"/>
      <c r="G156" s="3"/>
      <c r="H156" s="46">
        <f>H157</f>
        <v>241567.34</v>
      </c>
      <c r="I156" s="46">
        <f t="shared" ref="I156:J156" si="63">I157</f>
        <v>0</v>
      </c>
      <c r="J156" s="46">
        <f t="shared" si="63"/>
        <v>0</v>
      </c>
    </row>
    <row r="157" spans="1:10" ht="67.5" x14ac:dyDescent="0.2">
      <c r="A157" s="69" t="s">
        <v>690</v>
      </c>
      <c r="B157" s="3" t="s">
        <v>63</v>
      </c>
      <c r="C157" s="3" t="s">
        <v>97</v>
      </c>
      <c r="D157" s="3" t="s">
        <v>74</v>
      </c>
      <c r="E157" s="39" t="s">
        <v>680</v>
      </c>
      <c r="F157" s="3"/>
      <c r="G157" s="3"/>
      <c r="H157" s="46">
        <f>H158</f>
        <v>241567.34</v>
      </c>
      <c r="I157" s="46">
        <f t="shared" ref="I157:J157" si="64">I158</f>
        <v>0</v>
      </c>
      <c r="J157" s="46">
        <f t="shared" si="64"/>
        <v>0</v>
      </c>
    </row>
    <row r="158" spans="1:10" ht="22.5" x14ac:dyDescent="0.2">
      <c r="A158" s="14" t="s">
        <v>19</v>
      </c>
      <c r="B158" s="3" t="s">
        <v>63</v>
      </c>
      <c r="C158" s="3" t="s">
        <v>97</v>
      </c>
      <c r="D158" s="3" t="s">
        <v>74</v>
      </c>
      <c r="E158" s="39" t="s">
        <v>680</v>
      </c>
      <c r="F158" s="3" t="s">
        <v>180</v>
      </c>
      <c r="G158" s="3"/>
      <c r="H158" s="46">
        <v>241567.34</v>
      </c>
      <c r="I158" s="46">
        <v>0</v>
      </c>
      <c r="J158" s="46">
        <v>0</v>
      </c>
    </row>
    <row r="159" spans="1:10" x14ac:dyDescent="0.2">
      <c r="A159" s="14" t="s">
        <v>169</v>
      </c>
      <c r="B159" s="3" t="s">
        <v>63</v>
      </c>
      <c r="C159" s="3" t="s">
        <v>97</v>
      </c>
      <c r="D159" s="3" t="s">
        <v>77</v>
      </c>
      <c r="E159" s="3"/>
      <c r="F159" s="3"/>
      <c r="G159" s="3"/>
      <c r="H159" s="45">
        <f>H164+H160</f>
        <v>34427711.439999998</v>
      </c>
      <c r="I159" s="45">
        <f t="shared" ref="I159:J159" si="65">I164+I160</f>
        <v>10000000</v>
      </c>
      <c r="J159" s="45">
        <f t="shared" si="65"/>
        <v>10000000</v>
      </c>
    </row>
    <row r="160" spans="1:10" ht="22.5" x14ac:dyDescent="0.2">
      <c r="A160" s="54" t="s">
        <v>430</v>
      </c>
      <c r="B160" s="51" t="s">
        <v>63</v>
      </c>
      <c r="C160" s="51" t="s">
        <v>97</v>
      </c>
      <c r="D160" s="51" t="s">
        <v>77</v>
      </c>
      <c r="E160" s="51" t="s">
        <v>230</v>
      </c>
      <c r="F160" s="51"/>
      <c r="G160" s="51"/>
      <c r="H160" s="53">
        <f t="shared" ref="H160:J162" si="66">H161</f>
        <v>8776480</v>
      </c>
      <c r="I160" s="53">
        <f t="shared" si="66"/>
        <v>0</v>
      </c>
      <c r="J160" s="53">
        <f t="shared" si="66"/>
        <v>0</v>
      </c>
    </row>
    <row r="161" spans="1:10" ht="22.5" x14ac:dyDescent="0.2">
      <c r="A161" s="62" t="s">
        <v>374</v>
      </c>
      <c r="B161" s="51" t="s">
        <v>63</v>
      </c>
      <c r="C161" s="51" t="s">
        <v>97</v>
      </c>
      <c r="D161" s="51" t="s">
        <v>77</v>
      </c>
      <c r="E161" s="51" t="s">
        <v>369</v>
      </c>
      <c r="F161" s="51"/>
      <c r="G161" s="51"/>
      <c r="H161" s="53">
        <f>H162</f>
        <v>8776480</v>
      </c>
      <c r="I161" s="53">
        <f t="shared" si="66"/>
        <v>0</v>
      </c>
      <c r="J161" s="53">
        <f t="shared" si="66"/>
        <v>0</v>
      </c>
    </row>
    <row r="162" spans="1:10" ht="22.5" x14ac:dyDescent="0.2">
      <c r="A162" s="63" t="s">
        <v>681</v>
      </c>
      <c r="B162" s="51" t="s">
        <v>63</v>
      </c>
      <c r="C162" s="51" t="s">
        <v>97</v>
      </c>
      <c r="D162" s="51" t="s">
        <v>77</v>
      </c>
      <c r="E162" s="51" t="s">
        <v>682</v>
      </c>
      <c r="F162" s="51"/>
      <c r="G162" s="51"/>
      <c r="H162" s="53">
        <f>H163</f>
        <v>8776480</v>
      </c>
      <c r="I162" s="53">
        <f t="shared" si="66"/>
        <v>0</v>
      </c>
      <c r="J162" s="53">
        <f t="shared" si="66"/>
        <v>0</v>
      </c>
    </row>
    <row r="163" spans="1:10" ht="22.5" x14ac:dyDescent="0.2">
      <c r="A163" s="62" t="s">
        <v>175</v>
      </c>
      <c r="B163" s="51" t="s">
        <v>63</v>
      </c>
      <c r="C163" s="51" t="s">
        <v>97</v>
      </c>
      <c r="D163" s="51" t="s">
        <v>77</v>
      </c>
      <c r="E163" s="51" t="s">
        <v>682</v>
      </c>
      <c r="F163" s="51" t="s">
        <v>174</v>
      </c>
      <c r="G163" s="51"/>
      <c r="H163" s="53">
        <v>8776480</v>
      </c>
      <c r="I163" s="53">
        <v>0</v>
      </c>
      <c r="J163" s="53">
        <v>0</v>
      </c>
    </row>
    <row r="164" spans="1:10" x14ac:dyDescent="0.2">
      <c r="A164" s="9" t="s">
        <v>373</v>
      </c>
      <c r="B164" s="3" t="s">
        <v>63</v>
      </c>
      <c r="C164" s="3" t="s">
        <v>97</v>
      </c>
      <c r="D164" s="3" t="s">
        <v>77</v>
      </c>
      <c r="E164" s="38" t="s">
        <v>226</v>
      </c>
      <c r="F164" s="3"/>
      <c r="G164" s="3"/>
      <c r="H164" s="46">
        <f>H165+H167</f>
        <v>25651231.440000001</v>
      </c>
      <c r="I164" s="46">
        <f t="shared" ref="I164:J164" si="67">I165+I167</f>
        <v>10000000</v>
      </c>
      <c r="J164" s="46">
        <f t="shared" si="67"/>
        <v>10000000</v>
      </c>
    </row>
    <row r="165" spans="1:10" ht="56.25" x14ac:dyDescent="0.2">
      <c r="A165" s="15" t="s">
        <v>569</v>
      </c>
      <c r="B165" s="3" t="s">
        <v>63</v>
      </c>
      <c r="C165" s="3" t="s">
        <v>97</v>
      </c>
      <c r="D165" s="3" t="s">
        <v>77</v>
      </c>
      <c r="E165" s="3" t="s">
        <v>293</v>
      </c>
      <c r="F165" s="3"/>
      <c r="G165" s="3"/>
      <c r="H165" s="45">
        <f t="shared" ref="H165:I165" si="68">H166</f>
        <v>25451231.440000001</v>
      </c>
      <c r="I165" s="45">
        <f t="shared" si="68"/>
        <v>10000000</v>
      </c>
      <c r="J165" s="45">
        <f t="shared" ref="J165" si="69">J166</f>
        <v>10000000</v>
      </c>
    </row>
    <row r="166" spans="1:10" ht="22.5" x14ac:dyDescent="0.2">
      <c r="A166" s="14" t="s">
        <v>19</v>
      </c>
      <c r="B166" s="3" t="s">
        <v>63</v>
      </c>
      <c r="C166" s="3" t="s">
        <v>97</v>
      </c>
      <c r="D166" s="3" t="s">
        <v>77</v>
      </c>
      <c r="E166" s="3" t="s">
        <v>293</v>
      </c>
      <c r="F166" s="3" t="s">
        <v>180</v>
      </c>
      <c r="G166" s="3"/>
      <c r="H166" s="45">
        <v>25451231.440000001</v>
      </c>
      <c r="I166" s="45">
        <v>10000000</v>
      </c>
      <c r="J166" s="45">
        <v>10000000</v>
      </c>
    </row>
    <row r="167" spans="1:10" x14ac:dyDescent="0.2">
      <c r="A167" s="64" t="s">
        <v>683</v>
      </c>
      <c r="B167" s="51" t="s">
        <v>63</v>
      </c>
      <c r="C167" s="51" t="s">
        <v>97</v>
      </c>
      <c r="D167" s="51" t="s">
        <v>77</v>
      </c>
      <c r="E167" s="65" t="s">
        <v>684</v>
      </c>
      <c r="F167" s="51"/>
      <c r="G167" s="51"/>
      <c r="H167" s="45">
        <f>H168</f>
        <v>200000</v>
      </c>
      <c r="I167" s="45">
        <f t="shared" ref="I167:J167" si="70">I168</f>
        <v>0</v>
      </c>
      <c r="J167" s="45">
        <f t="shared" si="70"/>
        <v>0</v>
      </c>
    </row>
    <row r="168" spans="1:10" ht="22.5" x14ac:dyDescent="0.2">
      <c r="A168" s="66" t="s">
        <v>371</v>
      </c>
      <c r="B168" s="51" t="s">
        <v>63</v>
      </c>
      <c r="C168" s="51" t="s">
        <v>97</v>
      </c>
      <c r="D168" s="51" t="s">
        <v>77</v>
      </c>
      <c r="E168" s="65" t="s">
        <v>684</v>
      </c>
      <c r="F168" s="51" t="s">
        <v>83</v>
      </c>
      <c r="G168" s="51"/>
      <c r="H168" s="45">
        <v>200000</v>
      </c>
      <c r="I168" s="45">
        <v>0</v>
      </c>
      <c r="J168" s="45">
        <v>0</v>
      </c>
    </row>
    <row r="169" spans="1:10" x14ac:dyDescent="0.2">
      <c r="A169" s="2" t="s">
        <v>179</v>
      </c>
      <c r="B169" s="3" t="s">
        <v>63</v>
      </c>
      <c r="C169" s="3" t="s">
        <v>97</v>
      </c>
      <c r="D169" s="3" t="s">
        <v>88</v>
      </c>
      <c r="E169" s="3"/>
      <c r="F169" s="3"/>
      <c r="G169" s="3"/>
      <c r="H169" s="45">
        <f>H178+H170</f>
        <v>43219577.310000002</v>
      </c>
      <c r="I169" s="45">
        <f t="shared" ref="I169:J169" si="71">I178+I170</f>
        <v>42760187.600000001</v>
      </c>
      <c r="J169" s="45">
        <f t="shared" si="71"/>
        <v>7000000</v>
      </c>
    </row>
    <row r="170" spans="1:10" ht="22.5" x14ac:dyDescent="0.2">
      <c r="A170" s="14" t="s">
        <v>564</v>
      </c>
      <c r="B170" s="3" t="s">
        <v>63</v>
      </c>
      <c r="C170" s="3" t="s">
        <v>97</v>
      </c>
      <c r="D170" s="3" t="s">
        <v>88</v>
      </c>
      <c r="E170" s="3" t="s">
        <v>242</v>
      </c>
      <c r="F170" s="3"/>
      <c r="G170" s="3"/>
      <c r="H170" s="45">
        <f>H171</f>
        <v>33219577.310000002</v>
      </c>
      <c r="I170" s="45">
        <f t="shared" ref="I170:J170" si="72">I171</f>
        <v>35760187.600000001</v>
      </c>
      <c r="J170" s="45">
        <f t="shared" si="72"/>
        <v>0</v>
      </c>
    </row>
    <row r="171" spans="1:10" x14ac:dyDescent="0.2">
      <c r="A171" s="14" t="s">
        <v>47</v>
      </c>
      <c r="B171" s="3" t="s">
        <v>63</v>
      </c>
      <c r="C171" s="3" t="s">
        <v>97</v>
      </c>
      <c r="D171" s="3" t="s">
        <v>88</v>
      </c>
      <c r="E171" s="3" t="s">
        <v>397</v>
      </c>
      <c r="F171" s="3"/>
      <c r="G171" s="3"/>
      <c r="H171" s="45">
        <f>H172+H174</f>
        <v>33219577.310000002</v>
      </c>
      <c r="I171" s="45">
        <f t="shared" ref="I171:J171" si="73">I172+I174</f>
        <v>35760187.600000001</v>
      </c>
      <c r="J171" s="45">
        <f t="shared" si="73"/>
        <v>0</v>
      </c>
    </row>
    <row r="172" spans="1:10" ht="22.5" x14ac:dyDescent="0.2">
      <c r="A172" s="14" t="s">
        <v>395</v>
      </c>
      <c r="B172" s="3" t="s">
        <v>63</v>
      </c>
      <c r="C172" s="3" t="s">
        <v>97</v>
      </c>
      <c r="D172" s="3" t="s">
        <v>88</v>
      </c>
      <c r="E172" s="3" t="s">
        <v>483</v>
      </c>
      <c r="F172" s="3"/>
      <c r="G172" s="3"/>
      <c r="H172" s="45">
        <f>H173</f>
        <v>1388419.42</v>
      </c>
      <c r="I172" s="45">
        <f t="shared" ref="I172:J172" si="74">I173</f>
        <v>573977.06999999995</v>
      </c>
      <c r="J172" s="45">
        <f t="shared" si="74"/>
        <v>0</v>
      </c>
    </row>
    <row r="173" spans="1:10" ht="22.5" x14ac:dyDescent="0.2">
      <c r="A173" s="2" t="s">
        <v>371</v>
      </c>
      <c r="B173" s="3" t="s">
        <v>63</v>
      </c>
      <c r="C173" s="3" t="s">
        <v>97</v>
      </c>
      <c r="D173" s="3" t="s">
        <v>88</v>
      </c>
      <c r="E173" s="3" t="s">
        <v>483</v>
      </c>
      <c r="F173" s="3" t="s">
        <v>83</v>
      </c>
      <c r="G173" s="3"/>
      <c r="H173" s="45">
        <v>1388419.42</v>
      </c>
      <c r="I173" s="45">
        <v>573977.06999999995</v>
      </c>
      <c r="J173" s="46">
        <v>0</v>
      </c>
    </row>
    <row r="174" spans="1:10" x14ac:dyDescent="0.2">
      <c r="A174" s="14" t="s">
        <v>395</v>
      </c>
      <c r="B174" s="3" t="s">
        <v>63</v>
      </c>
      <c r="C174" s="3" t="s">
        <v>97</v>
      </c>
      <c r="D174" s="3" t="s">
        <v>88</v>
      </c>
      <c r="E174" s="3" t="s">
        <v>356</v>
      </c>
      <c r="F174" s="3"/>
      <c r="G174" s="3"/>
      <c r="H174" s="45">
        <f>H175+H176+H177</f>
        <v>31831157.890000001</v>
      </c>
      <c r="I174" s="45">
        <f t="shared" ref="I174:J174" si="75">I175+I176+I177</f>
        <v>35186210.530000001</v>
      </c>
      <c r="J174" s="45">
        <f t="shared" si="75"/>
        <v>0</v>
      </c>
    </row>
    <row r="175" spans="1:10" ht="22.5" x14ac:dyDescent="0.2">
      <c r="A175" s="2" t="s">
        <v>371</v>
      </c>
      <c r="B175" s="3" t="s">
        <v>63</v>
      </c>
      <c r="C175" s="3" t="s">
        <v>97</v>
      </c>
      <c r="D175" s="3" t="s">
        <v>88</v>
      </c>
      <c r="E175" s="3" t="s">
        <v>356</v>
      </c>
      <c r="F175" s="3" t="s">
        <v>83</v>
      </c>
      <c r="G175" s="3"/>
      <c r="H175" s="45">
        <v>1591557.89</v>
      </c>
      <c r="I175" s="45">
        <v>1759310.53</v>
      </c>
      <c r="J175" s="46">
        <v>0</v>
      </c>
    </row>
    <row r="176" spans="1:10" ht="22.5" x14ac:dyDescent="0.2">
      <c r="A176" s="2" t="s">
        <v>371</v>
      </c>
      <c r="B176" s="3" t="s">
        <v>63</v>
      </c>
      <c r="C176" s="3" t="s">
        <v>97</v>
      </c>
      <c r="D176" s="3" t="s">
        <v>88</v>
      </c>
      <c r="E176" s="3" t="s">
        <v>356</v>
      </c>
      <c r="F176" s="3" t="s">
        <v>83</v>
      </c>
      <c r="G176" s="3" t="s">
        <v>186</v>
      </c>
      <c r="H176" s="45">
        <v>1484700</v>
      </c>
      <c r="I176" s="45">
        <v>1484700</v>
      </c>
      <c r="J176" s="46">
        <v>0</v>
      </c>
    </row>
    <row r="177" spans="1:10" ht="22.5" x14ac:dyDescent="0.2">
      <c r="A177" s="2" t="s">
        <v>371</v>
      </c>
      <c r="B177" s="3" t="s">
        <v>63</v>
      </c>
      <c r="C177" s="3" t="s">
        <v>97</v>
      </c>
      <c r="D177" s="3" t="s">
        <v>88</v>
      </c>
      <c r="E177" s="3" t="s">
        <v>356</v>
      </c>
      <c r="F177" s="3" t="s">
        <v>83</v>
      </c>
      <c r="G177" s="3" t="s">
        <v>428</v>
      </c>
      <c r="H177" s="45">
        <v>28754900</v>
      </c>
      <c r="I177" s="45">
        <v>31942200</v>
      </c>
      <c r="J177" s="45">
        <v>0</v>
      </c>
    </row>
    <row r="178" spans="1:10" x14ac:dyDescent="0.2">
      <c r="A178" s="9" t="s">
        <v>373</v>
      </c>
      <c r="B178" s="3" t="s">
        <v>63</v>
      </c>
      <c r="C178" s="3" t="s">
        <v>97</v>
      </c>
      <c r="D178" s="3" t="s">
        <v>88</v>
      </c>
      <c r="E178" s="38" t="s">
        <v>226</v>
      </c>
      <c r="F178" s="3"/>
      <c r="G178" s="3"/>
      <c r="H178" s="45">
        <f t="shared" ref="H178:J178" si="76">H179+H181</f>
        <v>10000000</v>
      </c>
      <c r="I178" s="45">
        <f t="shared" si="76"/>
        <v>7000000</v>
      </c>
      <c r="J178" s="45">
        <f t="shared" si="76"/>
        <v>7000000</v>
      </c>
    </row>
    <row r="179" spans="1:10" ht="22.5" x14ac:dyDescent="0.2">
      <c r="A179" s="2" t="s">
        <v>185</v>
      </c>
      <c r="B179" s="3" t="s">
        <v>63</v>
      </c>
      <c r="C179" s="3" t="s">
        <v>97</v>
      </c>
      <c r="D179" s="3" t="s">
        <v>88</v>
      </c>
      <c r="E179" s="3" t="s">
        <v>294</v>
      </c>
      <c r="F179" s="3"/>
      <c r="G179" s="3"/>
      <c r="H179" s="45">
        <f>H180</f>
        <v>9000000</v>
      </c>
      <c r="I179" s="45">
        <f t="shared" ref="I179:J179" si="77">I180</f>
        <v>6000000</v>
      </c>
      <c r="J179" s="45">
        <f t="shared" si="77"/>
        <v>6000000</v>
      </c>
    </row>
    <row r="180" spans="1:10" ht="22.5" x14ac:dyDescent="0.2">
      <c r="A180" s="14" t="s">
        <v>19</v>
      </c>
      <c r="B180" s="3" t="s">
        <v>63</v>
      </c>
      <c r="C180" s="3" t="s">
        <v>97</v>
      </c>
      <c r="D180" s="3" t="s">
        <v>88</v>
      </c>
      <c r="E180" s="3" t="s">
        <v>294</v>
      </c>
      <c r="F180" s="3" t="s">
        <v>180</v>
      </c>
      <c r="G180" s="3"/>
      <c r="H180" s="45">
        <v>9000000</v>
      </c>
      <c r="I180" s="45">
        <v>6000000</v>
      </c>
      <c r="J180" s="45">
        <v>6000000</v>
      </c>
    </row>
    <row r="181" spans="1:10" ht="22.5" x14ac:dyDescent="0.2">
      <c r="A181" s="2" t="s">
        <v>184</v>
      </c>
      <c r="B181" s="3" t="s">
        <v>63</v>
      </c>
      <c r="C181" s="3" t="s">
        <v>97</v>
      </c>
      <c r="D181" s="3" t="s">
        <v>88</v>
      </c>
      <c r="E181" s="3" t="s">
        <v>295</v>
      </c>
      <c r="F181" s="3"/>
      <c r="G181" s="3"/>
      <c r="H181" s="45">
        <f>H182</f>
        <v>1000000</v>
      </c>
      <c r="I181" s="45">
        <f t="shared" ref="I181:J181" si="78">I182</f>
        <v>1000000</v>
      </c>
      <c r="J181" s="45">
        <f t="shared" si="78"/>
        <v>1000000</v>
      </c>
    </row>
    <row r="182" spans="1:10" ht="22.5" x14ac:dyDescent="0.2">
      <c r="A182" s="14" t="s">
        <v>19</v>
      </c>
      <c r="B182" s="3" t="s">
        <v>63</v>
      </c>
      <c r="C182" s="3" t="s">
        <v>97</v>
      </c>
      <c r="D182" s="3" t="s">
        <v>88</v>
      </c>
      <c r="E182" s="3" t="s">
        <v>295</v>
      </c>
      <c r="F182" s="3" t="s">
        <v>180</v>
      </c>
      <c r="G182" s="3"/>
      <c r="H182" s="45">
        <v>1000000</v>
      </c>
      <c r="I182" s="45">
        <v>1000000</v>
      </c>
      <c r="J182" s="45">
        <v>1000000</v>
      </c>
    </row>
    <row r="183" spans="1:10" x14ac:dyDescent="0.2">
      <c r="A183" s="14" t="s">
        <v>163</v>
      </c>
      <c r="B183" s="3" t="s">
        <v>63</v>
      </c>
      <c r="C183" s="3" t="s">
        <v>97</v>
      </c>
      <c r="D183" s="3" t="s">
        <v>97</v>
      </c>
      <c r="E183" s="3"/>
      <c r="F183" s="3"/>
      <c r="G183" s="3"/>
      <c r="H183" s="45">
        <f>H184+H198</f>
        <v>15844100</v>
      </c>
      <c r="I183" s="45">
        <f>I184+I198</f>
        <v>23733300</v>
      </c>
      <c r="J183" s="45">
        <f>J184+J198</f>
        <v>23733300</v>
      </c>
    </row>
    <row r="184" spans="1:10" ht="22.5" x14ac:dyDescent="0.2">
      <c r="A184" s="9" t="s">
        <v>430</v>
      </c>
      <c r="B184" s="3" t="s">
        <v>63</v>
      </c>
      <c r="C184" s="3" t="s">
        <v>97</v>
      </c>
      <c r="D184" s="3" t="s">
        <v>97</v>
      </c>
      <c r="E184" s="3" t="s">
        <v>230</v>
      </c>
      <c r="F184" s="3"/>
      <c r="G184" s="3"/>
      <c r="H184" s="45">
        <f>H185+H195</f>
        <v>15776700</v>
      </c>
      <c r="I184" s="45">
        <f>I185+I195</f>
        <v>23665900</v>
      </c>
      <c r="J184" s="45">
        <f>J185+J195</f>
        <v>23665900</v>
      </c>
    </row>
    <row r="185" spans="1:10" x14ac:dyDescent="0.2">
      <c r="A185" s="2" t="s">
        <v>361</v>
      </c>
      <c r="B185" s="3" t="s">
        <v>63</v>
      </c>
      <c r="C185" s="3" t="s">
        <v>97</v>
      </c>
      <c r="D185" s="3" t="s">
        <v>97</v>
      </c>
      <c r="E185" s="3" t="s">
        <v>360</v>
      </c>
      <c r="F185" s="3"/>
      <c r="G185" s="3"/>
      <c r="H185" s="45">
        <f>H186+H188+H191</f>
        <v>14276700</v>
      </c>
      <c r="I185" s="45">
        <f t="shared" ref="I185:J185" si="79">I186+I188+I191</f>
        <v>23665900</v>
      </c>
      <c r="J185" s="45">
        <f t="shared" si="79"/>
        <v>23665900</v>
      </c>
    </row>
    <row r="186" spans="1:10" x14ac:dyDescent="0.2">
      <c r="A186" s="2" t="s">
        <v>17</v>
      </c>
      <c r="B186" s="3" t="s">
        <v>63</v>
      </c>
      <c r="C186" s="3" t="s">
        <v>97</v>
      </c>
      <c r="D186" s="3" t="s">
        <v>97</v>
      </c>
      <c r="E186" s="3" t="s">
        <v>496</v>
      </c>
      <c r="F186" s="3"/>
      <c r="G186" s="3"/>
      <c r="H186" s="45">
        <f>H187</f>
        <v>2000000</v>
      </c>
      <c r="I186" s="45">
        <f t="shared" ref="I186:J186" si="80">I187</f>
        <v>0</v>
      </c>
      <c r="J186" s="45">
        <f t="shared" si="80"/>
        <v>0</v>
      </c>
    </row>
    <row r="187" spans="1:10" ht="22.5" x14ac:dyDescent="0.2">
      <c r="A187" s="2" t="s">
        <v>175</v>
      </c>
      <c r="B187" s="3" t="s">
        <v>63</v>
      </c>
      <c r="C187" s="3" t="s">
        <v>97</v>
      </c>
      <c r="D187" s="3" t="s">
        <v>97</v>
      </c>
      <c r="E187" s="3" t="s">
        <v>496</v>
      </c>
      <c r="F187" s="3" t="s">
        <v>174</v>
      </c>
      <c r="G187" s="3"/>
      <c r="H187" s="45">
        <v>2000000</v>
      </c>
      <c r="I187" s="46">
        <v>0</v>
      </c>
      <c r="J187" s="46">
        <v>0</v>
      </c>
    </row>
    <row r="188" spans="1:10" ht="22.5" x14ac:dyDescent="0.2">
      <c r="A188" s="63" t="s">
        <v>691</v>
      </c>
      <c r="B188" s="3" t="s">
        <v>63</v>
      </c>
      <c r="C188" s="3" t="s">
        <v>97</v>
      </c>
      <c r="D188" s="3" t="s">
        <v>97</v>
      </c>
      <c r="E188" s="3" t="s">
        <v>296</v>
      </c>
      <c r="F188" s="3"/>
      <c r="G188" s="3"/>
      <c r="H188" s="45">
        <f>H189+H190</f>
        <v>0</v>
      </c>
      <c r="I188" s="45">
        <f t="shared" ref="I188:J188" si="81">I189+I190</f>
        <v>23665900</v>
      </c>
      <c r="J188" s="45">
        <f t="shared" si="81"/>
        <v>23665900</v>
      </c>
    </row>
    <row r="189" spans="1:10" ht="22.5" x14ac:dyDescent="0.2">
      <c r="A189" s="2" t="s">
        <v>175</v>
      </c>
      <c r="B189" s="3" t="s">
        <v>63</v>
      </c>
      <c r="C189" s="3" t="s">
        <v>97</v>
      </c>
      <c r="D189" s="3" t="s">
        <v>97</v>
      </c>
      <c r="E189" s="3" t="s">
        <v>296</v>
      </c>
      <c r="F189" s="3" t="s">
        <v>174</v>
      </c>
      <c r="G189" s="3"/>
      <c r="H189" s="45">
        <v>0</v>
      </c>
      <c r="I189" s="45">
        <v>500000</v>
      </c>
      <c r="J189" s="45">
        <v>500000</v>
      </c>
    </row>
    <row r="190" spans="1:10" ht="22.5" x14ac:dyDescent="0.2">
      <c r="A190" s="2" t="s">
        <v>175</v>
      </c>
      <c r="B190" s="3" t="s">
        <v>63</v>
      </c>
      <c r="C190" s="3" t="s">
        <v>97</v>
      </c>
      <c r="D190" s="3" t="s">
        <v>97</v>
      </c>
      <c r="E190" s="3" t="s">
        <v>296</v>
      </c>
      <c r="F190" s="3" t="s">
        <v>174</v>
      </c>
      <c r="G190" s="3" t="s">
        <v>186</v>
      </c>
      <c r="H190" s="46">
        <v>0</v>
      </c>
      <c r="I190" s="46">
        <v>23165900</v>
      </c>
      <c r="J190" s="46">
        <v>23165900</v>
      </c>
    </row>
    <row r="191" spans="1:10" ht="33.75" x14ac:dyDescent="0.2">
      <c r="A191" s="2" t="s">
        <v>692</v>
      </c>
      <c r="B191" s="3" t="s">
        <v>63</v>
      </c>
      <c r="C191" s="3" t="s">
        <v>97</v>
      </c>
      <c r="D191" s="3" t="s">
        <v>97</v>
      </c>
      <c r="E191" s="3" t="s">
        <v>685</v>
      </c>
      <c r="F191" s="3"/>
      <c r="G191" s="3"/>
      <c r="H191" s="46">
        <f>H192</f>
        <v>12276700</v>
      </c>
      <c r="I191" s="46">
        <f t="shared" ref="I191:J191" si="82">I192</f>
        <v>0</v>
      </c>
      <c r="J191" s="46">
        <f t="shared" si="82"/>
        <v>0</v>
      </c>
    </row>
    <row r="192" spans="1:10" ht="22.5" x14ac:dyDescent="0.2">
      <c r="A192" s="63" t="s">
        <v>691</v>
      </c>
      <c r="B192" s="3" t="s">
        <v>63</v>
      </c>
      <c r="C192" s="3" t="s">
        <v>97</v>
      </c>
      <c r="D192" s="3" t="s">
        <v>97</v>
      </c>
      <c r="E192" s="3" t="s">
        <v>686</v>
      </c>
      <c r="F192" s="3"/>
      <c r="G192" s="3"/>
      <c r="H192" s="46">
        <f>H193+H194</f>
        <v>12276700</v>
      </c>
      <c r="I192" s="46">
        <f t="shared" ref="I192:J192" si="83">I193+I194</f>
        <v>0</v>
      </c>
      <c r="J192" s="46">
        <f t="shared" si="83"/>
        <v>0</v>
      </c>
    </row>
    <row r="193" spans="1:10" ht="22.5" x14ac:dyDescent="0.2">
      <c r="A193" s="2" t="s">
        <v>175</v>
      </c>
      <c r="B193" s="3" t="s">
        <v>63</v>
      </c>
      <c r="C193" s="3" t="s">
        <v>97</v>
      </c>
      <c r="D193" s="3" t="s">
        <v>97</v>
      </c>
      <c r="E193" s="3" t="s">
        <v>686</v>
      </c>
      <c r="F193" s="3" t="s">
        <v>174</v>
      </c>
      <c r="G193" s="3"/>
      <c r="H193" s="46">
        <v>4200000</v>
      </c>
      <c r="I193" s="46">
        <v>0</v>
      </c>
      <c r="J193" s="46">
        <v>0</v>
      </c>
    </row>
    <row r="194" spans="1:10" ht="22.5" x14ac:dyDescent="0.2">
      <c r="A194" s="2" t="s">
        <v>175</v>
      </c>
      <c r="B194" s="3" t="s">
        <v>63</v>
      </c>
      <c r="C194" s="3" t="s">
        <v>97</v>
      </c>
      <c r="D194" s="3" t="s">
        <v>97</v>
      </c>
      <c r="E194" s="3" t="s">
        <v>686</v>
      </c>
      <c r="F194" s="3" t="s">
        <v>174</v>
      </c>
      <c r="G194" s="3" t="s">
        <v>186</v>
      </c>
      <c r="H194" s="46">
        <v>8076700</v>
      </c>
      <c r="I194" s="46">
        <v>0</v>
      </c>
      <c r="J194" s="46">
        <v>0</v>
      </c>
    </row>
    <row r="195" spans="1:10" ht="22.5" x14ac:dyDescent="0.2">
      <c r="A195" s="14" t="s">
        <v>374</v>
      </c>
      <c r="B195" s="3" t="s">
        <v>63</v>
      </c>
      <c r="C195" s="3" t="s">
        <v>97</v>
      </c>
      <c r="D195" s="3" t="s">
        <v>97</v>
      </c>
      <c r="E195" s="3" t="s">
        <v>369</v>
      </c>
      <c r="F195" s="3"/>
      <c r="G195" s="3"/>
      <c r="H195" s="45">
        <f t="shared" ref="H195" si="84">H196</f>
        <v>1500000</v>
      </c>
      <c r="I195" s="45">
        <f t="shared" ref="I195:J196" si="85">I196</f>
        <v>0</v>
      </c>
      <c r="J195" s="45">
        <f t="shared" si="85"/>
        <v>0</v>
      </c>
    </row>
    <row r="196" spans="1:10" ht="33.75" x14ac:dyDescent="0.2">
      <c r="A196" s="14" t="s">
        <v>490</v>
      </c>
      <c r="B196" s="3" t="s">
        <v>63</v>
      </c>
      <c r="C196" s="3" t="s">
        <v>97</v>
      </c>
      <c r="D196" s="3" t="s">
        <v>97</v>
      </c>
      <c r="E196" s="38" t="s">
        <v>297</v>
      </c>
      <c r="F196" s="3"/>
      <c r="G196" s="3"/>
      <c r="H196" s="45">
        <f>H197</f>
        <v>1500000</v>
      </c>
      <c r="I196" s="45">
        <f t="shared" si="85"/>
        <v>0</v>
      </c>
      <c r="J196" s="45">
        <f t="shared" si="85"/>
        <v>0</v>
      </c>
    </row>
    <row r="197" spans="1:10" ht="22.5" x14ac:dyDescent="0.2">
      <c r="A197" s="2" t="s">
        <v>371</v>
      </c>
      <c r="B197" s="3" t="s">
        <v>63</v>
      </c>
      <c r="C197" s="3" t="s">
        <v>97</v>
      </c>
      <c r="D197" s="3" t="s">
        <v>97</v>
      </c>
      <c r="E197" s="38" t="s">
        <v>297</v>
      </c>
      <c r="F197" s="3" t="s">
        <v>83</v>
      </c>
      <c r="G197" s="3"/>
      <c r="H197" s="45">
        <v>1500000</v>
      </c>
      <c r="I197" s="46">
        <v>0</v>
      </c>
      <c r="J197" s="46">
        <v>0</v>
      </c>
    </row>
    <row r="198" spans="1:10" x14ac:dyDescent="0.2">
      <c r="A198" s="9" t="s">
        <v>373</v>
      </c>
      <c r="B198" s="3" t="s">
        <v>63</v>
      </c>
      <c r="C198" s="3" t="s">
        <v>97</v>
      </c>
      <c r="D198" s="3" t="s">
        <v>97</v>
      </c>
      <c r="E198" s="38" t="s">
        <v>226</v>
      </c>
      <c r="F198" s="3"/>
      <c r="G198" s="3"/>
      <c r="H198" s="45">
        <f>H199</f>
        <v>67400</v>
      </c>
      <c r="I198" s="45">
        <f t="shared" ref="I198:J198" si="86">I199</f>
        <v>67400</v>
      </c>
      <c r="J198" s="45">
        <f t="shared" si="86"/>
        <v>67400</v>
      </c>
    </row>
    <row r="199" spans="1:10" ht="33.75" x14ac:dyDescent="0.2">
      <c r="A199" s="9" t="s">
        <v>474</v>
      </c>
      <c r="B199" s="3" t="s">
        <v>63</v>
      </c>
      <c r="C199" s="3" t="s">
        <v>97</v>
      </c>
      <c r="D199" s="3" t="s">
        <v>97</v>
      </c>
      <c r="E199" s="38" t="s">
        <v>298</v>
      </c>
      <c r="F199" s="3"/>
      <c r="G199" s="3"/>
      <c r="H199" s="45">
        <f>H200+H201+H202+H203</f>
        <v>67400</v>
      </c>
      <c r="I199" s="45">
        <f>I200+I201+I202+I203</f>
        <v>67400</v>
      </c>
      <c r="J199" s="45">
        <f t="shared" ref="J199" si="87">J200+J201+J202+J203</f>
        <v>67400</v>
      </c>
    </row>
    <row r="200" spans="1:10" ht="22.5" x14ac:dyDescent="0.2">
      <c r="A200" s="10" t="s">
        <v>362</v>
      </c>
      <c r="B200" s="3" t="s">
        <v>63</v>
      </c>
      <c r="C200" s="3" t="s">
        <v>97</v>
      </c>
      <c r="D200" s="3" t="s">
        <v>97</v>
      </c>
      <c r="E200" s="38" t="s">
        <v>298</v>
      </c>
      <c r="F200" s="39" t="s">
        <v>79</v>
      </c>
      <c r="G200" s="3" t="s">
        <v>186</v>
      </c>
      <c r="H200" s="46">
        <f>42252.69+4800</f>
        <v>47052.69</v>
      </c>
      <c r="I200" s="46">
        <f t="shared" ref="I200:J200" si="88">42252.69+4800</f>
        <v>47052.69</v>
      </c>
      <c r="J200" s="46">
        <f t="shared" si="88"/>
        <v>47052.69</v>
      </c>
    </row>
    <row r="201" spans="1:10" ht="33.75" x14ac:dyDescent="0.2">
      <c r="A201" s="10" t="s">
        <v>364</v>
      </c>
      <c r="B201" s="3" t="s">
        <v>63</v>
      </c>
      <c r="C201" s="3" t="s">
        <v>97</v>
      </c>
      <c r="D201" s="3" t="s">
        <v>97</v>
      </c>
      <c r="E201" s="38" t="s">
        <v>298</v>
      </c>
      <c r="F201" s="39" t="s">
        <v>363</v>
      </c>
      <c r="G201" s="3" t="s">
        <v>186</v>
      </c>
      <c r="H201" s="46">
        <v>12700</v>
      </c>
      <c r="I201" s="46">
        <v>12700</v>
      </c>
      <c r="J201" s="46">
        <v>12700</v>
      </c>
    </row>
    <row r="202" spans="1:10" ht="22.5" x14ac:dyDescent="0.2">
      <c r="A202" s="2" t="s">
        <v>166</v>
      </c>
      <c r="B202" s="3" t="s">
        <v>63</v>
      </c>
      <c r="C202" s="3" t="s">
        <v>97</v>
      </c>
      <c r="D202" s="3" t="s">
        <v>97</v>
      </c>
      <c r="E202" s="38" t="s">
        <v>298</v>
      </c>
      <c r="F202" s="39" t="s">
        <v>165</v>
      </c>
      <c r="G202" s="3" t="s">
        <v>186</v>
      </c>
      <c r="H202" s="46">
        <v>800</v>
      </c>
      <c r="I202" s="46">
        <v>800</v>
      </c>
      <c r="J202" s="46">
        <v>800</v>
      </c>
    </row>
    <row r="203" spans="1:10" ht="22.5" x14ac:dyDescent="0.2">
      <c r="A203" s="2" t="s">
        <v>371</v>
      </c>
      <c r="B203" s="3" t="s">
        <v>63</v>
      </c>
      <c r="C203" s="3" t="s">
        <v>97</v>
      </c>
      <c r="D203" s="3" t="s">
        <v>97</v>
      </c>
      <c r="E203" s="38" t="s">
        <v>298</v>
      </c>
      <c r="F203" s="39" t="s">
        <v>83</v>
      </c>
      <c r="G203" s="3" t="s">
        <v>186</v>
      </c>
      <c r="H203" s="46">
        <v>6847.31</v>
      </c>
      <c r="I203" s="46">
        <v>6847.31</v>
      </c>
      <c r="J203" s="46">
        <v>6847.31</v>
      </c>
    </row>
    <row r="204" spans="1:10" x14ac:dyDescent="0.2">
      <c r="A204" s="14" t="s">
        <v>436</v>
      </c>
      <c r="B204" s="3" t="s">
        <v>63</v>
      </c>
      <c r="C204" s="3" t="s">
        <v>103</v>
      </c>
      <c r="D204" s="3" t="s">
        <v>75</v>
      </c>
      <c r="E204" s="3"/>
      <c r="F204" s="3"/>
      <c r="G204" s="3"/>
      <c r="H204" s="45">
        <f>H205</f>
        <v>46705000</v>
      </c>
      <c r="I204" s="45">
        <f t="shared" ref="I204:J204" si="89">I205</f>
        <v>52137300</v>
      </c>
      <c r="J204" s="45">
        <f t="shared" si="89"/>
        <v>50508000</v>
      </c>
    </row>
    <row r="205" spans="1:10" x14ac:dyDescent="0.2">
      <c r="A205" s="14" t="s">
        <v>104</v>
      </c>
      <c r="B205" s="3" t="s">
        <v>63</v>
      </c>
      <c r="C205" s="3" t="s">
        <v>103</v>
      </c>
      <c r="D205" s="3" t="s">
        <v>97</v>
      </c>
      <c r="E205" s="3"/>
      <c r="F205" s="3"/>
      <c r="G205" s="3"/>
      <c r="H205" s="45">
        <f>H213+H206</f>
        <v>46705000</v>
      </c>
      <c r="I205" s="45">
        <f>I213+I206</f>
        <v>52137300</v>
      </c>
      <c r="J205" s="45">
        <f>J213+J206</f>
        <v>50508000</v>
      </c>
    </row>
    <row r="206" spans="1:10" ht="45" x14ac:dyDescent="0.2">
      <c r="A206" s="2" t="s">
        <v>555</v>
      </c>
      <c r="B206" s="3" t="s">
        <v>63</v>
      </c>
      <c r="C206" s="3" t="s">
        <v>103</v>
      </c>
      <c r="D206" s="3" t="s">
        <v>97</v>
      </c>
      <c r="E206" s="3" t="s">
        <v>396</v>
      </c>
      <c r="F206" s="3"/>
      <c r="G206" s="3"/>
      <c r="H206" s="45">
        <f>H209+H207</f>
        <v>46635000</v>
      </c>
      <c r="I206" s="45">
        <f t="shared" ref="I206:J206" si="90">I209+I207</f>
        <v>52037300</v>
      </c>
      <c r="J206" s="45">
        <f t="shared" si="90"/>
        <v>50408000</v>
      </c>
    </row>
    <row r="207" spans="1:10" ht="33.75" x14ac:dyDescent="0.2">
      <c r="A207" s="10" t="s">
        <v>526</v>
      </c>
      <c r="B207" s="3" t="s">
        <v>63</v>
      </c>
      <c r="C207" s="3" t="s">
        <v>103</v>
      </c>
      <c r="D207" s="3" t="s">
        <v>97</v>
      </c>
      <c r="E207" s="3" t="s">
        <v>524</v>
      </c>
      <c r="F207" s="3"/>
      <c r="G207" s="3"/>
      <c r="H207" s="45">
        <f>H208</f>
        <v>46635000</v>
      </c>
      <c r="I207" s="45">
        <f t="shared" ref="I207:J207" si="91">I208</f>
        <v>48469200</v>
      </c>
      <c r="J207" s="45">
        <f t="shared" si="91"/>
        <v>50408000</v>
      </c>
    </row>
    <row r="208" spans="1:10" ht="22.5" x14ac:dyDescent="0.2">
      <c r="A208" s="2" t="s">
        <v>371</v>
      </c>
      <c r="B208" s="3" t="s">
        <v>63</v>
      </c>
      <c r="C208" s="3" t="s">
        <v>103</v>
      </c>
      <c r="D208" s="3" t="s">
        <v>97</v>
      </c>
      <c r="E208" s="3" t="s">
        <v>524</v>
      </c>
      <c r="F208" s="3" t="s">
        <v>83</v>
      </c>
      <c r="G208" s="3"/>
      <c r="H208" s="45">
        <v>46635000</v>
      </c>
      <c r="I208" s="45">
        <v>48469200</v>
      </c>
      <c r="J208" s="45">
        <v>50408000</v>
      </c>
    </row>
    <row r="209" spans="1:10" ht="22.5" x14ac:dyDescent="0.2">
      <c r="A209" s="2" t="s">
        <v>399</v>
      </c>
      <c r="B209" s="3" t="s">
        <v>63</v>
      </c>
      <c r="C209" s="3" t="s">
        <v>103</v>
      </c>
      <c r="D209" s="3" t="s">
        <v>97</v>
      </c>
      <c r="E209" s="3" t="s">
        <v>398</v>
      </c>
      <c r="F209" s="3"/>
      <c r="G209" s="3"/>
      <c r="H209" s="45">
        <f>H210</f>
        <v>0</v>
      </c>
      <c r="I209" s="45">
        <f t="shared" ref="I209:J209" si="92">I210</f>
        <v>3568100</v>
      </c>
      <c r="J209" s="45">
        <f t="shared" si="92"/>
        <v>0</v>
      </c>
    </row>
    <row r="210" spans="1:10" ht="22.5" x14ac:dyDescent="0.2">
      <c r="A210" s="14" t="s">
        <v>579</v>
      </c>
      <c r="B210" s="3" t="s">
        <v>63</v>
      </c>
      <c r="C210" s="3" t="s">
        <v>103</v>
      </c>
      <c r="D210" s="3" t="s">
        <v>97</v>
      </c>
      <c r="E210" s="3" t="s">
        <v>578</v>
      </c>
      <c r="F210" s="3"/>
      <c r="G210" s="3"/>
      <c r="H210" s="45">
        <f t="shared" ref="H210:J210" si="93">H212+H211</f>
        <v>0</v>
      </c>
      <c r="I210" s="45">
        <f t="shared" si="93"/>
        <v>3568100</v>
      </c>
      <c r="J210" s="45">
        <f t="shared" si="93"/>
        <v>0</v>
      </c>
    </row>
    <row r="211" spans="1:10" ht="22.5" x14ac:dyDescent="0.2">
      <c r="A211" s="2" t="s">
        <v>371</v>
      </c>
      <c r="B211" s="3" t="s">
        <v>63</v>
      </c>
      <c r="C211" s="3" t="s">
        <v>103</v>
      </c>
      <c r="D211" s="3" t="s">
        <v>97</v>
      </c>
      <c r="E211" s="3" t="s">
        <v>578</v>
      </c>
      <c r="F211" s="3" t="s">
        <v>83</v>
      </c>
      <c r="G211" s="3"/>
      <c r="H211" s="45">
        <v>0</v>
      </c>
      <c r="I211" s="45">
        <v>1000000</v>
      </c>
      <c r="J211" s="45">
        <v>0</v>
      </c>
    </row>
    <row r="212" spans="1:10" ht="22.5" x14ac:dyDescent="0.2">
      <c r="A212" s="2" t="s">
        <v>371</v>
      </c>
      <c r="B212" s="3" t="s">
        <v>63</v>
      </c>
      <c r="C212" s="3" t="s">
        <v>103</v>
      </c>
      <c r="D212" s="3" t="s">
        <v>97</v>
      </c>
      <c r="E212" s="3" t="s">
        <v>578</v>
      </c>
      <c r="F212" s="3" t="s">
        <v>83</v>
      </c>
      <c r="G212" s="3" t="s">
        <v>186</v>
      </c>
      <c r="H212" s="45">
        <v>0</v>
      </c>
      <c r="I212" s="45">
        <v>2568100</v>
      </c>
      <c r="J212" s="45">
        <v>0</v>
      </c>
    </row>
    <row r="213" spans="1:10" x14ac:dyDescent="0.2">
      <c r="A213" s="9" t="s">
        <v>373</v>
      </c>
      <c r="B213" s="3" t="s">
        <v>63</v>
      </c>
      <c r="C213" s="3" t="s">
        <v>103</v>
      </c>
      <c r="D213" s="3" t="s">
        <v>97</v>
      </c>
      <c r="E213" s="38" t="s">
        <v>226</v>
      </c>
      <c r="F213" s="3"/>
      <c r="G213" s="3"/>
      <c r="H213" s="45">
        <f t="shared" ref="H213:H214" si="94">H214</f>
        <v>70000</v>
      </c>
      <c r="I213" s="45">
        <f t="shared" ref="I213:J214" si="95">I214</f>
        <v>100000</v>
      </c>
      <c r="J213" s="45">
        <f t="shared" si="95"/>
        <v>100000</v>
      </c>
    </row>
    <row r="214" spans="1:10" x14ac:dyDescent="0.2">
      <c r="A214" s="14" t="s">
        <v>50</v>
      </c>
      <c r="B214" s="3" t="s">
        <v>63</v>
      </c>
      <c r="C214" s="3" t="s">
        <v>103</v>
      </c>
      <c r="D214" s="3" t="s">
        <v>97</v>
      </c>
      <c r="E214" s="3" t="s">
        <v>299</v>
      </c>
      <c r="F214" s="3"/>
      <c r="G214" s="3"/>
      <c r="H214" s="45">
        <f t="shared" si="94"/>
        <v>70000</v>
      </c>
      <c r="I214" s="45">
        <f t="shared" si="95"/>
        <v>100000</v>
      </c>
      <c r="J214" s="45">
        <f t="shared" si="95"/>
        <v>100000</v>
      </c>
    </row>
    <row r="215" spans="1:10" ht="22.5" x14ac:dyDescent="0.2">
      <c r="A215" s="2" t="s">
        <v>371</v>
      </c>
      <c r="B215" s="3" t="s">
        <v>63</v>
      </c>
      <c r="C215" s="3" t="s">
        <v>103</v>
      </c>
      <c r="D215" s="3" t="s">
        <v>97</v>
      </c>
      <c r="E215" s="3" t="s">
        <v>299</v>
      </c>
      <c r="F215" s="3" t="s">
        <v>83</v>
      </c>
      <c r="G215" s="3"/>
      <c r="H215" s="45">
        <v>70000</v>
      </c>
      <c r="I215" s="45">
        <v>100000</v>
      </c>
      <c r="J215" s="45">
        <v>100000</v>
      </c>
    </row>
    <row r="216" spans="1:10" x14ac:dyDescent="0.2">
      <c r="A216" s="2" t="s">
        <v>151</v>
      </c>
      <c r="B216" s="3" t="s">
        <v>63</v>
      </c>
      <c r="C216" s="3" t="s">
        <v>101</v>
      </c>
      <c r="D216" s="3" t="s">
        <v>75</v>
      </c>
      <c r="E216" s="3"/>
      <c r="F216" s="3"/>
      <c r="G216" s="3"/>
      <c r="H216" s="45">
        <f>H217+H244+H248+H228+H256</f>
        <v>2780245300</v>
      </c>
      <c r="I216" s="45">
        <f>I217+I244+I248+I228+I256</f>
        <v>510000</v>
      </c>
      <c r="J216" s="45">
        <f>J217+J244+J248+J228+J256</f>
        <v>510000</v>
      </c>
    </row>
    <row r="217" spans="1:10" x14ac:dyDescent="0.2">
      <c r="A217" s="2" t="s">
        <v>20</v>
      </c>
      <c r="B217" s="3" t="s">
        <v>63</v>
      </c>
      <c r="C217" s="3" t="s">
        <v>101</v>
      </c>
      <c r="D217" s="3" t="s">
        <v>74</v>
      </c>
      <c r="E217" s="3"/>
      <c r="F217" s="3"/>
      <c r="G217" s="3"/>
      <c r="H217" s="45">
        <f>H218</f>
        <v>617393100</v>
      </c>
      <c r="I217" s="46">
        <v>0</v>
      </c>
      <c r="J217" s="46">
        <v>0</v>
      </c>
    </row>
    <row r="218" spans="1:10" ht="22.5" x14ac:dyDescent="0.2">
      <c r="A218" s="12" t="s">
        <v>415</v>
      </c>
      <c r="B218" s="3" t="s">
        <v>63</v>
      </c>
      <c r="C218" s="3" t="s">
        <v>101</v>
      </c>
      <c r="D218" s="3" t="s">
        <v>74</v>
      </c>
      <c r="E218" s="3" t="s">
        <v>229</v>
      </c>
      <c r="F218" s="3"/>
      <c r="G218" s="3"/>
      <c r="H218" s="45">
        <f>H219</f>
        <v>617393100</v>
      </c>
      <c r="I218" s="45">
        <f t="shared" ref="I218:J219" si="96">I219</f>
        <v>0</v>
      </c>
      <c r="J218" s="45">
        <f t="shared" si="96"/>
        <v>0</v>
      </c>
    </row>
    <row r="219" spans="1:10" ht="22.5" x14ac:dyDescent="0.2">
      <c r="A219" s="12" t="s">
        <v>8</v>
      </c>
      <c r="B219" s="3" t="s">
        <v>63</v>
      </c>
      <c r="C219" s="3" t="s">
        <v>101</v>
      </c>
      <c r="D219" s="3" t="s">
        <v>74</v>
      </c>
      <c r="E219" s="3" t="s">
        <v>7</v>
      </c>
      <c r="F219" s="3"/>
      <c r="G219" s="3"/>
      <c r="H219" s="45">
        <f>H220</f>
        <v>617393100</v>
      </c>
      <c r="I219" s="45">
        <f t="shared" si="96"/>
        <v>0</v>
      </c>
      <c r="J219" s="45">
        <f t="shared" si="96"/>
        <v>0</v>
      </c>
    </row>
    <row r="220" spans="1:10" ht="22.5" x14ac:dyDescent="0.2">
      <c r="A220" s="14" t="s">
        <v>622</v>
      </c>
      <c r="B220" s="3" t="s">
        <v>63</v>
      </c>
      <c r="C220" s="3" t="s">
        <v>101</v>
      </c>
      <c r="D220" s="3" t="s">
        <v>74</v>
      </c>
      <c r="E220" s="3" t="s">
        <v>619</v>
      </c>
      <c r="F220" s="3"/>
      <c r="G220" s="3"/>
      <c r="H220" s="45">
        <f>H221+H224</f>
        <v>617393100</v>
      </c>
      <c r="I220" s="45">
        <f t="shared" ref="I220:J220" si="97">I221+I224</f>
        <v>0</v>
      </c>
      <c r="J220" s="45">
        <f t="shared" si="97"/>
        <v>0</v>
      </c>
    </row>
    <row r="221" spans="1:10" ht="33.75" x14ac:dyDescent="0.2">
      <c r="A221" s="19" t="s">
        <v>620</v>
      </c>
      <c r="B221" s="3" t="s">
        <v>63</v>
      </c>
      <c r="C221" s="3" t="s">
        <v>101</v>
      </c>
      <c r="D221" s="3" t="s">
        <v>74</v>
      </c>
      <c r="E221" s="3" t="s">
        <v>621</v>
      </c>
      <c r="F221" s="3"/>
      <c r="G221" s="3"/>
      <c r="H221" s="45">
        <f>H222+H223</f>
        <v>348503400</v>
      </c>
      <c r="I221" s="45">
        <f t="shared" ref="I221:J221" si="98">I222+I223</f>
        <v>0</v>
      </c>
      <c r="J221" s="45">
        <f t="shared" si="98"/>
        <v>0</v>
      </c>
    </row>
    <row r="222" spans="1:10" ht="22.5" x14ac:dyDescent="0.2">
      <c r="A222" s="14" t="s">
        <v>171</v>
      </c>
      <c r="B222" s="3" t="s">
        <v>63</v>
      </c>
      <c r="C222" s="3" t="s">
        <v>101</v>
      </c>
      <c r="D222" s="3" t="s">
        <v>74</v>
      </c>
      <c r="E222" s="3" t="s">
        <v>621</v>
      </c>
      <c r="F222" s="3" t="s">
        <v>170</v>
      </c>
      <c r="G222" s="3"/>
      <c r="H222" s="45">
        <v>150000</v>
      </c>
      <c r="I222" s="46">
        <v>0</v>
      </c>
      <c r="J222" s="46">
        <v>0</v>
      </c>
    </row>
    <row r="223" spans="1:10" ht="22.5" x14ac:dyDescent="0.2">
      <c r="A223" s="14" t="s">
        <v>171</v>
      </c>
      <c r="B223" s="3" t="s">
        <v>63</v>
      </c>
      <c r="C223" s="3" t="s">
        <v>101</v>
      </c>
      <c r="D223" s="3" t="s">
        <v>74</v>
      </c>
      <c r="E223" s="3" t="s">
        <v>621</v>
      </c>
      <c r="F223" s="3" t="s">
        <v>170</v>
      </c>
      <c r="G223" s="3" t="s">
        <v>186</v>
      </c>
      <c r="H223" s="45">
        <v>348353400</v>
      </c>
      <c r="I223" s="46">
        <v>0</v>
      </c>
      <c r="J223" s="46">
        <v>0</v>
      </c>
    </row>
    <row r="224" spans="1:10" ht="22.5" x14ac:dyDescent="0.2">
      <c r="A224" s="14" t="s">
        <v>628</v>
      </c>
      <c r="B224" s="3" t="s">
        <v>63</v>
      </c>
      <c r="C224" s="3" t="s">
        <v>101</v>
      </c>
      <c r="D224" s="3" t="s">
        <v>74</v>
      </c>
      <c r="E224" s="3" t="s">
        <v>629</v>
      </c>
      <c r="F224" s="3"/>
      <c r="G224" s="3"/>
      <c r="H224" s="45">
        <f>H225+H226+H227</f>
        <v>268889700</v>
      </c>
      <c r="I224" s="45">
        <f>I225+I226+I227</f>
        <v>0</v>
      </c>
      <c r="J224" s="45">
        <f t="shared" ref="J224" si="99">J225+J226+J227</f>
        <v>0</v>
      </c>
    </row>
    <row r="225" spans="1:10" ht="22.5" x14ac:dyDescent="0.2">
      <c r="A225" s="14" t="s">
        <v>171</v>
      </c>
      <c r="B225" s="3" t="s">
        <v>63</v>
      </c>
      <c r="C225" s="3" t="s">
        <v>101</v>
      </c>
      <c r="D225" s="3" t="s">
        <v>74</v>
      </c>
      <c r="E225" s="3" t="s">
        <v>629</v>
      </c>
      <c r="F225" s="3" t="s">
        <v>170</v>
      </c>
      <c r="G225" s="3"/>
      <c r="H225" s="45">
        <v>150000</v>
      </c>
      <c r="I225" s="46">
        <v>0</v>
      </c>
      <c r="J225" s="46">
        <v>0</v>
      </c>
    </row>
    <row r="226" spans="1:10" ht="22.5" x14ac:dyDescent="0.2">
      <c r="A226" s="14" t="s">
        <v>171</v>
      </c>
      <c r="B226" s="3" t="s">
        <v>63</v>
      </c>
      <c r="C226" s="3" t="s">
        <v>101</v>
      </c>
      <c r="D226" s="3" t="s">
        <v>74</v>
      </c>
      <c r="E226" s="3" t="s">
        <v>629</v>
      </c>
      <c r="F226" s="3" t="s">
        <v>170</v>
      </c>
      <c r="G226" s="3" t="s">
        <v>186</v>
      </c>
      <c r="H226" s="45">
        <v>10749600</v>
      </c>
      <c r="I226" s="46">
        <v>0</v>
      </c>
      <c r="J226" s="46">
        <v>0</v>
      </c>
    </row>
    <row r="227" spans="1:10" ht="22.5" x14ac:dyDescent="0.2">
      <c r="A227" s="14" t="s">
        <v>171</v>
      </c>
      <c r="B227" s="3" t="s">
        <v>63</v>
      </c>
      <c r="C227" s="3" t="s">
        <v>101</v>
      </c>
      <c r="D227" s="3" t="s">
        <v>74</v>
      </c>
      <c r="E227" s="3" t="s">
        <v>629</v>
      </c>
      <c r="F227" s="3" t="s">
        <v>170</v>
      </c>
      <c r="G227" s="3" t="s">
        <v>428</v>
      </c>
      <c r="H227" s="45">
        <v>257990100</v>
      </c>
      <c r="I227" s="46">
        <v>0</v>
      </c>
      <c r="J227" s="46">
        <v>0</v>
      </c>
    </row>
    <row r="228" spans="1:10" x14ac:dyDescent="0.2">
      <c r="A228" s="14" t="s">
        <v>22</v>
      </c>
      <c r="B228" s="3" t="s">
        <v>63</v>
      </c>
      <c r="C228" s="3" t="s">
        <v>101</v>
      </c>
      <c r="D228" s="3" t="s">
        <v>77</v>
      </c>
      <c r="E228" s="3"/>
      <c r="F228" s="3"/>
      <c r="G228" s="3"/>
      <c r="H228" s="45">
        <f t="shared" ref="H228" si="100">H229</f>
        <v>2162292200</v>
      </c>
      <c r="I228" s="45">
        <f t="shared" ref="I228:J228" si="101">I229</f>
        <v>0</v>
      </c>
      <c r="J228" s="45">
        <f t="shared" si="101"/>
        <v>0</v>
      </c>
    </row>
    <row r="229" spans="1:10" ht="22.5" x14ac:dyDescent="0.2">
      <c r="A229" s="14" t="s">
        <v>537</v>
      </c>
      <c r="B229" s="3" t="s">
        <v>63</v>
      </c>
      <c r="C229" s="3" t="s">
        <v>101</v>
      </c>
      <c r="D229" s="3" t="s">
        <v>77</v>
      </c>
      <c r="E229" s="3" t="s">
        <v>228</v>
      </c>
      <c r="F229" s="3"/>
      <c r="G229" s="3"/>
      <c r="H229" s="45">
        <f>H230+H239</f>
        <v>2162292200</v>
      </c>
      <c r="I229" s="45">
        <f>I230+I239</f>
        <v>0</v>
      </c>
      <c r="J229" s="45">
        <f>J230+J239</f>
        <v>0</v>
      </c>
    </row>
    <row r="230" spans="1:10" ht="22.5" x14ac:dyDescent="0.2">
      <c r="A230" s="12" t="s">
        <v>329</v>
      </c>
      <c r="B230" s="3" t="s">
        <v>63</v>
      </c>
      <c r="C230" s="3" t="s">
        <v>101</v>
      </c>
      <c r="D230" s="3" t="s">
        <v>77</v>
      </c>
      <c r="E230" s="3" t="s">
        <v>227</v>
      </c>
      <c r="F230" s="3"/>
      <c r="G230" s="3"/>
      <c r="H230" s="45">
        <f>H231+H233+H236</f>
        <v>1421868676.48</v>
      </c>
      <c r="I230" s="45">
        <f t="shared" ref="I230:J230" si="102">I231+I233+I236</f>
        <v>0</v>
      </c>
      <c r="J230" s="45">
        <f t="shared" si="102"/>
        <v>0</v>
      </c>
    </row>
    <row r="231" spans="1:10" x14ac:dyDescent="0.2">
      <c r="A231" s="14" t="s">
        <v>18</v>
      </c>
      <c r="B231" s="3" t="s">
        <v>63</v>
      </c>
      <c r="C231" s="3" t="s">
        <v>101</v>
      </c>
      <c r="D231" s="3" t="s">
        <v>77</v>
      </c>
      <c r="E231" s="3" t="s">
        <v>341</v>
      </c>
      <c r="F231" s="3"/>
      <c r="G231" s="3"/>
      <c r="H231" s="45">
        <f>H232</f>
        <v>209576.48</v>
      </c>
      <c r="I231" s="45">
        <f t="shared" ref="I231:J231" si="103">I232</f>
        <v>0</v>
      </c>
      <c r="J231" s="45">
        <f t="shared" si="103"/>
        <v>0</v>
      </c>
    </row>
    <row r="232" spans="1:10" ht="22.5" x14ac:dyDescent="0.2">
      <c r="A232" s="14" t="s">
        <v>175</v>
      </c>
      <c r="B232" s="3" t="s">
        <v>63</v>
      </c>
      <c r="C232" s="3" t="s">
        <v>101</v>
      </c>
      <c r="D232" s="3" t="s">
        <v>77</v>
      </c>
      <c r="E232" s="3" t="s">
        <v>341</v>
      </c>
      <c r="F232" s="3" t="s">
        <v>174</v>
      </c>
      <c r="G232" s="3"/>
      <c r="H232" s="45">
        <v>209576.48</v>
      </c>
      <c r="I232" s="46">
        <v>0</v>
      </c>
      <c r="J232" s="46">
        <v>0</v>
      </c>
    </row>
    <row r="233" spans="1:10" ht="23.25" customHeight="1" x14ac:dyDescent="0.2">
      <c r="A233" s="12" t="s">
        <v>764</v>
      </c>
      <c r="B233" s="3" t="s">
        <v>63</v>
      </c>
      <c r="C233" s="3" t="s">
        <v>101</v>
      </c>
      <c r="D233" s="3" t="s">
        <v>77</v>
      </c>
      <c r="E233" s="39" t="s">
        <v>455</v>
      </c>
      <c r="F233" s="3"/>
      <c r="G233" s="3"/>
      <c r="H233" s="45">
        <f>H235+H234</f>
        <v>241459100</v>
      </c>
      <c r="I233" s="45">
        <f t="shared" ref="I233:J233" si="104">I235+I234</f>
        <v>0</v>
      </c>
      <c r="J233" s="45">
        <f t="shared" si="104"/>
        <v>0</v>
      </c>
    </row>
    <row r="234" spans="1:10" ht="22.5" x14ac:dyDescent="0.2">
      <c r="A234" s="14" t="s">
        <v>175</v>
      </c>
      <c r="B234" s="3" t="s">
        <v>63</v>
      </c>
      <c r="C234" s="3" t="s">
        <v>101</v>
      </c>
      <c r="D234" s="3" t="s">
        <v>77</v>
      </c>
      <c r="E234" s="39" t="s">
        <v>455</v>
      </c>
      <c r="F234" s="3" t="s">
        <v>174</v>
      </c>
      <c r="G234" s="3"/>
      <c r="H234" s="45">
        <v>250000</v>
      </c>
      <c r="I234" s="46">
        <v>0</v>
      </c>
      <c r="J234" s="46">
        <v>0</v>
      </c>
    </row>
    <row r="235" spans="1:10" ht="22.5" x14ac:dyDescent="0.2">
      <c r="A235" s="14" t="s">
        <v>175</v>
      </c>
      <c r="B235" s="3" t="s">
        <v>63</v>
      </c>
      <c r="C235" s="3" t="s">
        <v>101</v>
      </c>
      <c r="D235" s="3" t="s">
        <v>77</v>
      </c>
      <c r="E235" s="39" t="s">
        <v>455</v>
      </c>
      <c r="F235" s="3" t="s">
        <v>174</v>
      </c>
      <c r="G235" s="3" t="s">
        <v>186</v>
      </c>
      <c r="H235" s="45">
        <v>241209100</v>
      </c>
      <c r="I235" s="46">
        <v>0</v>
      </c>
      <c r="J235" s="46">
        <v>0</v>
      </c>
    </row>
    <row r="236" spans="1:10" ht="22.5" x14ac:dyDescent="0.2">
      <c r="A236" s="12" t="s">
        <v>623</v>
      </c>
      <c r="B236" s="3" t="s">
        <v>63</v>
      </c>
      <c r="C236" s="3" t="s">
        <v>101</v>
      </c>
      <c r="D236" s="3" t="s">
        <v>77</v>
      </c>
      <c r="E236" s="39" t="s">
        <v>643</v>
      </c>
      <c r="F236" s="3"/>
      <c r="G236" s="3"/>
      <c r="H236" s="45">
        <f>H237+H238</f>
        <v>1180200000</v>
      </c>
      <c r="I236" s="45">
        <f t="shared" ref="I236:J236" si="105">I237+I238</f>
        <v>0</v>
      </c>
      <c r="J236" s="45">
        <f t="shared" si="105"/>
        <v>0</v>
      </c>
    </row>
    <row r="237" spans="1:10" ht="22.5" x14ac:dyDescent="0.2">
      <c r="A237" s="14" t="s">
        <v>171</v>
      </c>
      <c r="B237" s="3" t="s">
        <v>63</v>
      </c>
      <c r="C237" s="3" t="s">
        <v>101</v>
      </c>
      <c r="D237" s="3" t="s">
        <v>77</v>
      </c>
      <c r="E237" s="39" t="s">
        <v>643</v>
      </c>
      <c r="F237" s="3" t="s">
        <v>170</v>
      </c>
      <c r="G237" s="3"/>
      <c r="H237" s="45">
        <v>200000</v>
      </c>
      <c r="I237" s="46">
        <v>0</v>
      </c>
      <c r="J237" s="46">
        <v>0</v>
      </c>
    </row>
    <row r="238" spans="1:10" ht="22.5" x14ac:dyDescent="0.2">
      <c r="A238" s="14" t="s">
        <v>171</v>
      </c>
      <c r="B238" s="3" t="s">
        <v>63</v>
      </c>
      <c r="C238" s="3" t="s">
        <v>101</v>
      </c>
      <c r="D238" s="3" t="s">
        <v>77</v>
      </c>
      <c r="E238" s="39" t="s">
        <v>643</v>
      </c>
      <c r="F238" s="3" t="s">
        <v>170</v>
      </c>
      <c r="G238" s="3" t="s">
        <v>186</v>
      </c>
      <c r="H238" s="45">
        <v>1180000000</v>
      </c>
      <c r="I238" s="46">
        <v>0</v>
      </c>
      <c r="J238" s="46">
        <v>0</v>
      </c>
    </row>
    <row r="239" spans="1:10" x14ac:dyDescent="0.2">
      <c r="A239" s="14" t="s">
        <v>126</v>
      </c>
      <c r="B239" s="3" t="s">
        <v>63</v>
      </c>
      <c r="C239" s="3" t="s">
        <v>101</v>
      </c>
      <c r="D239" s="3" t="s">
        <v>77</v>
      </c>
      <c r="E239" s="39" t="s">
        <v>616</v>
      </c>
      <c r="F239" s="3"/>
      <c r="G239" s="3"/>
      <c r="H239" s="45">
        <f>H240</f>
        <v>740423523.51999998</v>
      </c>
      <c r="I239" s="45">
        <f t="shared" ref="I239:J239" si="106">I240</f>
        <v>0</v>
      </c>
      <c r="J239" s="45">
        <f t="shared" si="106"/>
        <v>0</v>
      </c>
    </row>
    <row r="240" spans="1:10" ht="22.5" x14ac:dyDescent="0.2">
      <c r="A240" s="19" t="s">
        <v>618</v>
      </c>
      <c r="B240" s="3" t="s">
        <v>63</v>
      </c>
      <c r="C240" s="3" t="s">
        <v>101</v>
      </c>
      <c r="D240" s="3" t="s">
        <v>77</v>
      </c>
      <c r="E240" s="39" t="s">
        <v>617</v>
      </c>
      <c r="F240" s="3"/>
      <c r="G240" s="3"/>
      <c r="H240" s="45">
        <f>H241+H242+H243</f>
        <v>740423523.51999998</v>
      </c>
      <c r="I240" s="45">
        <f t="shared" ref="I240:J240" si="107">I241+I242+I243</f>
        <v>0</v>
      </c>
      <c r="J240" s="45">
        <f t="shared" si="107"/>
        <v>0</v>
      </c>
    </row>
    <row r="241" spans="1:10" ht="22.5" x14ac:dyDescent="0.2">
      <c r="A241" s="14" t="s">
        <v>175</v>
      </c>
      <c r="B241" s="3" t="s">
        <v>63</v>
      </c>
      <c r="C241" s="3" t="s">
        <v>101</v>
      </c>
      <c r="D241" s="3" t="s">
        <v>77</v>
      </c>
      <c r="E241" s="39" t="s">
        <v>617</v>
      </c>
      <c r="F241" s="3" t="s">
        <v>174</v>
      </c>
      <c r="G241" s="3"/>
      <c r="H241" s="45">
        <v>740423.52</v>
      </c>
      <c r="I241" s="46">
        <v>0</v>
      </c>
      <c r="J241" s="46">
        <v>0</v>
      </c>
    </row>
    <row r="242" spans="1:10" ht="22.5" x14ac:dyDescent="0.2">
      <c r="A242" s="14" t="s">
        <v>175</v>
      </c>
      <c r="B242" s="3" t="s">
        <v>63</v>
      </c>
      <c r="C242" s="3" t="s">
        <v>101</v>
      </c>
      <c r="D242" s="3" t="s">
        <v>77</v>
      </c>
      <c r="E242" s="39" t="s">
        <v>617</v>
      </c>
      <c r="F242" s="3" t="s">
        <v>174</v>
      </c>
      <c r="G242" s="3" t="s">
        <v>186</v>
      </c>
      <c r="H242" s="45">
        <v>155333500</v>
      </c>
      <c r="I242" s="46">
        <v>0</v>
      </c>
      <c r="J242" s="46">
        <v>0</v>
      </c>
    </row>
    <row r="243" spans="1:10" ht="22.5" x14ac:dyDescent="0.2">
      <c r="A243" s="14" t="s">
        <v>175</v>
      </c>
      <c r="B243" s="3" t="s">
        <v>63</v>
      </c>
      <c r="C243" s="3" t="s">
        <v>101</v>
      </c>
      <c r="D243" s="3" t="s">
        <v>77</v>
      </c>
      <c r="E243" s="39" t="s">
        <v>617</v>
      </c>
      <c r="F243" s="3" t="s">
        <v>174</v>
      </c>
      <c r="G243" s="3" t="s">
        <v>428</v>
      </c>
      <c r="H243" s="45">
        <v>584349600</v>
      </c>
      <c r="I243" s="46">
        <v>0</v>
      </c>
      <c r="J243" s="46">
        <v>0</v>
      </c>
    </row>
    <row r="244" spans="1:10" ht="22.5" x14ac:dyDescent="0.2">
      <c r="A244" s="14" t="s">
        <v>21</v>
      </c>
      <c r="B244" s="3" t="s">
        <v>63</v>
      </c>
      <c r="C244" s="3" t="s">
        <v>101</v>
      </c>
      <c r="D244" s="3" t="s">
        <v>97</v>
      </c>
      <c r="E244" s="3"/>
      <c r="F244" s="3"/>
      <c r="G244" s="3"/>
      <c r="H244" s="45">
        <f t="shared" ref="H244:J246" si="108">H245</f>
        <v>50000</v>
      </c>
      <c r="I244" s="45">
        <f t="shared" si="108"/>
        <v>0</v>
      </c>
      <c r="J244" s="45">
        <f t="shared" si="108"/>
        <v>0</v>
      </c>
    </row>
    <row r="245" spans="1:10" ht="22.5" x14ac:dyDescent="0.2">
      <c r="A245" s="9" t="s">
        <v>432</v>
      </c>
      <c r="B245" s="3" t="s">
        <v>63</v>
      </c>
      <c r="C245" s="3" t="s">
        <v>101</v>
      </c>
      <c r="D245" s="3" t="s">
        <v>97</v>
      </c>
      <c r="E245" s="3" t="s">
        <v>300</v>
      </c>
      <c r="F245" s="3"/>
      <c r="G245" s="3"/>
      <c r="H245" s="45">
        <f t="shared" si="108"/>
        <v>50000</v>
      </c>
      <c r="I245" s="45">
        <f t="shared" si="108"/>
        <v>0</v>
      </c>
      <c r="J245" s="45">
        <f t="shared" si="108"/>
        <v>0</v>
      </c>
    </row>
    <row r="246" spans="1:10" ht="22.5" x14ac:dyDescent="0.2">
      <c r="A246" s="12" t="s">
        <v>266</v>
      </c>
      <c r="B246" s="3" t="s">
        <v>63</v>
      </c>
      <c r="C246" s="3" t="s">
        <v>101</v>
      </c>
      <c r="D246" s="3" t="s">
        <v>97</v>
      </c>
      <c r="E246" s="3" t="s">
        <v>301</v>
      </c>
      <c r="F246" s="3"/>
      <c r="G246" s="3"/>
      <c r="H246" s="45">
        <f t="shared" si="108"/>
        <v>50000</v>
      </c>
      <c r="I246" s="45">
        <f t="shared" si="108"/>
        <v>0</v>
      </c>
      <c r="J246" s="45">
        <f t="shared" si="108"/>
        <v>0</v>
      </c>
    </row>
    <row r="247" spans="1:10" ht="22.5" x14ac:dyDescent="0.2">
      <c r="A247" s="12" t="s">
        <v>372</v>
      </c>
      <c r="B247" s="3" t="s">
        <v>63</v>
      </c>
      <c r="C247" s="3" t="s">
        <v>101</v>
      </c>
      <c r="D247" s="3" t="s">
        <v>97</v>
      </c>
      <c r="E247" s="3" t="s">
        <v>301</v>
      </c>
      <c r="F247" s="3" t="s">
        <v>83</v>
      </c>
      <c r="G247" s="3"/>
      <c r="H247" s="45">
        <v>50000</v>
      </c>
      <c r="I247" s="46">
        <v>0</v>
      </c>
      <c r="J247" s="46">
        <v>0</v>
      </c>
    </row>
    <row r="248" spans="1:10" x14ac:dyDescent="0.2">
      <c r="A248" s="12" t="s">
        <v>167</v>
      </c>
      <c r="B248" s="3" t="s">
        <v>63</v>
      </c>
      <c r="C248" s="3" t="s">
        <v>101</v>
      </c>
      <c r="D248" s="3" t="s">
        <v>101</v>
      </c>
      <c r="E248" s="3"/>
      <c r="F248" s="3"/>
      <c r="G248" s="3"/>
      <c r="H248" s="45">
        <f>H249</f>
        <v>460000</v>
      </c>
      <c r="I248" s="45">
        <f t="shared" ref="I248:J248" si="109">I249</f>
        <v>460000</v>
      </c>
      <c r="J248" s="45">
        <f t="shared" si="109"/>
        <v>460000</v>
      </c>
    </row>
    <row r="249" spans="1:10" x14ac:dyDescent="0.2">
      <c r="A249" s="9" t="s">
        <v>603</v>
      </c>
      <c r="B249" s="3" t="s">
        <v>63</v>
      </c>
      <c r="C249" s="3" t="s">
        <v>101</v>
      </c>
      <c r="D249" s="3" t="s">
        <v>101</v>
      </c>
      <c r="E249" s="3" t="s">
        <v>238</v>
      </c>
      <c r="F249" s="3"/>
      <c r="G249" s="3"/>
      <c r="H249" s="45">
        <f>H250+H253</f>
        <v>460000</v>
      </c>
      <c r="I249" s="45">
        <f t="shared" ref="I249:J249" si="110">I250+I253</f>
        <v>460000</v>
      </c>
      <c r="J249" s="45">
        <f t="shared" si="110"/>
        <v>460000</v>
      </c>
    </row>
    <row r="250" spans="1:10" x14ac:dyDescent="0.2">
      <c r="A250" s="2" t="s">
        <v>115</v>
      </c>
      <c r="B250" s="3" t="s">
        <v>63</v>
      </c>
      <c r="C250" s="3" t="s">
        <v>101</v>
      </c>
      <c r="D250" s="3" t="s">
        <v>101</v>
      </c>
      <c r="E250" s="3" t="s">
        <v>114</v>
      </c>
      <c r="F250" s="3"/>
      <c r="G250" s="3"/>
      <c r="H250" s="45">
        <f t="shared" ref="H250:H251" si="111">H251</f>
        <v>360000</v>
      </c>
      <c r="I250" s="45">
        <f t="shared" ref="I250:J251" si="112">I251</f>
        <v>360000</v>
      </c>
      <c r="J250" s="45">
        <f t="shared" si="112"/>
        <v>360000</v>
      </c>
    </row>
    <row r="251" spans="1:10" x14ac:dyDescent="0.2">
      <c r="A251" s="2" t="s">
        <v>426</v>
      </c>
      <c r="B251" s="3" t="s">
        <v>63</v>
      </c>
      <c r="C251" s="3" t="s">
        <v>101</v>
      </c>
      <c r="D251" s="3" t="s">
        <v>101</v>
      </c>
      <c r="E251" s="3" t="s">
        <v>116</v>
      </c>
      <c r="F251" s="3"/>
      <c r="G251" s="3"/>
      <c r="H251" s="45">
        <f t="shared" si="111"/>
        <v>360000</v>
      </c>
      <c r="I251" s="45">
        <f t="shared" si="112"/>
        <v>360000</v>
      </c>
      <c r="J251" s="45">
        <f t="shared" si="112"/>
        <v>360000</v>
      </c>
    </row>
    <row r="252" spans="1:10" ht="22.5" x14ac:dyDescent="0.2">
      <c r="A252" s="2" t="s">
        <v>371</v>
      </c>
      <c r="B252" s="3" t="s">
        <v>63</v>
      </c>
      <c r="C252" s="3" t="s">
        <v>101</v>
      </c>
      <c r="D252" s="3" t="s">
        <v>101</v>
      </c>
      <c r="E252" s="3" t="s">
        <v>116</v>
      </c>
      <c r="F252" s="3" t="s">
        <v>83</v>
      </c>
      <c r="G252" s="3"/>
      <c r="H252" s="45">
        <v>360000</v>
      </c>
      <c r="I252" s="45">
        <v>360000</v>
      </c>
      <c r="J252" s="45">
        <v>360000</v>
      </c>
    </row>
    <row r="253" spans="1:10" ht="22.5" x14ac:dyDescent="0.2">
      <c r="A253" s="2" t="s">
        <v>118</v>
      </c>
      <c r="B253" s="3" t="s">
        <v>63</v>
      </c>
      <c r="C253" s="3" t="s">
        <v>101</v>
      </c>
      <c r="D253" s="3" t="s">
        <v>101</v>
      </c>
      <c r="E253" s="3" t="s">
        <v>117</v>
      </c>
      <c r="F253" s="3"/>
      <c r="G253" s="3"/>
      <c r="H253" s="45">
        <f t="shared" ref="H253:H254" si="113">H254</f>
        <v>100000</v>
      </c>
      <c r="I253" s="45">
        <f t="shared" ref="I253:J254" si="114">I254</f>
        <v>100000</v>
      </c>
      <c r="J253" s="45">
        <f t="shared" si="114"/>
        <v>100000</v>
      </c>
    </row>
    <row r="254" spans="1:10" ht="22.5" x14ac:dyDescent="0.2">
      <c r="A254" s="2" t="s">
        <v>120</v>
      </c>
      <c r="B254" s="3" t="s">
        <v>63</v>
      </c>
      <c r="C254" s="3" t="s">
        <v>101</v>
      </c>
      <c r="D254" s="3" t="s">
        <v>101</v>
      </c>
      <c r="E254" s="3" t="s">
        <v>119</v>
      </c>
      <c r="F254" s="3"/>
      <c r="G254" s="3"/>
      <c r="H254" s="45">
        <f t="shared" si="113"/>
        <v>100000</v>
      </c>
      <c r="I254" s="45">
        <f t="shared" si="114"/>
        <v>100000</v>
      </c>
      <c r="J254" s="45">
        <f t="shared" si="114"/>
        <v>100000</v>
      </c>
    </row>
    <row r="255" spans="1:10" ht="22.5" x14ac:dyDescent="0.2">
      <c r="A255" s="2" t="s">
        <v>371</v>
      </c>
      <c r="B255" s="3" t="s">
        <v>63</v>
      </c>
      <c r="C255" s="3" t="s">
        <v>101</v>
      </c>
      <c r="D255" s="3" t="s">
        <v>101</v>
      </c>
      <c r="E255" s="3" t="s">
        <v>119</v>
      </c>
      <c r="F255" s="3" t="s">
        <v>83</v>
      </c>
      <c r="G255" s="3"/>
      <c r="H255" s="45">
        <v>100000</v>
      </c>
      <c r="I255" s="45">
        <v>100000</v>
      </c>
      <c r="J255" s="45">
        <v>100000</v>
      </c>
    </row>
    <row r="256" spans="1:10" x14ac:dyDescent="0.2">
      <c r="A256" s="2" t="s">
        <v>157</v>
      </c>
      <c r="B256" s="3" t="s">
        <v>63</v>
      </c>
      <c r="C256" s="3" t="s">
        <v>101</v>
      </c>
      <c r="D256" s="3" t="s">
        <v>99</v>
      </c>
      <c r="E256" s="3"/>
      <c r="F256" s="3"/>
      <c r="G256" s="3"/>
      <c r="H256" s="45">
        <f t="shared" ref="H256:J259" si="115">H257</f>
        <v>50000</v>
      </c>
      <c r="I256" s="45">
        <f t="shared" si="115"/>
        <v>50000</v>
      </c>
      <c r="J256" s="45">
        <f t="shared" si="115"/>
        <v>50000</v>
      </c>
    </row>
    <row r="257" spans="1:10" x14ac:dyDescent="0.2">
      <c r="A257" s="2" t="s">
        <v>412</v>
      </c>
      <c r="B257" s="3" t="s">
        <v>63</v>
      </c>
      <c r="C257" s="3" t="s">
        <v>101</v>
      </c>
      <c r="D257" s="3" t="s">
        <v>99</v>
      </c>
      <c r="E257" s="3" t="s">
        <v>254</v>
      </c>
      <c r="F257" s="3"/>
      <c r="G257" s="3"/>
      <c r="H257" s="45">
        <f t="shared" si="115"/>
        <v>50000</v>
      </c>
      <c r="I257" s="45">
        <f t="shared" si="115"/>
        <v>50000</v>
      </c>
      <c r="J257" s="45">
        <f t="shared" si="115"/>
        <v>50000</v>
      </c>
    </row>
    <row r="258" spans="1:10" ht="22.5" x14ac:dyDescent="0.2">
      <c r="A258" s="2" t="s">
        <v>113</v>
      </c>
      <c r="B258" s="3" t="s">
        <v>63</v>
      </c>
      <c r="C258" s="3" t="s">
        <v>101</v>
      </c>
      <c r="D258" s="3" t="s">
        <v>99</v>
      </c>
      <c r="E258" s="3" t="s">
        <v>220</v>
      </c>
      <c r="F258" s="3"/>
      <c r="G258" s="3"/>
      <c r="H258" s="45">
        <f t="shared" si="115"/>
        <v>50000</v>
      </c>
      <c r="I258" s="45">
        <f t="shared" si="115"/>
        <v>50000</v>
      </c>
      <c r="J258" s="45">
        <f t="shared" si="115"/>
        <v>50000</v>
      </c>
    </row>
    <row r="259" spans="1:10" x14ac:dyDescent="0.2">
      <c r="A259" s="14" t="s">
        <v>18</v>
      </c>
      <c r="B259" s="3" t="s">
        <v>63</v>
      </c>
      <c r="C259" s="3" t="s">
        <v>101</v>
      </c>
      <c r="D259" s="3" t="s">
        <v>99</v>
      </c>
      <c r="E259" s="3" t="s">
        <v>122</v>
      </c>
      <c r="F259" s="3"/>
      <c r="G259" s="3"/>
      <c r="H259" s="45">
        <f t="shared" si="115"/>
        <v>50000</v>
      </c>
      <c r="I259" s="45">
        <f t="shared" si="115"/>
        <v>50000</v>
      </c>
      <c r="J259" s="45">
        <f t="shared" si="115"/>
        <v>50000</v>
      </c>
    </row>
    <row r="260" spans="1:10" ht="22.5" x14ac:dyDescent="0.2">
      <c r="A260" s="2" t="s">
        <v>371</v>
      </c>
      <c r="B260" s="3" t="s">
        <v>63</v>
      </c>
      <c r="C260" s="3" t="s">
        <v>101</v>
      </c>
      <c r="D260" s="3" t="s">
        <v>99</v>
      </c>
      <c r="E260" s="3" t="s">
        <v>122</v>
      </c>
      <c r="F260" s="3" t="s">
        <v>83</v>
      </c>
      <c r="G260" s="3"/>
      <c r="H260" s="45">
        <v>50000</v>
      </c>
      <c r="I260" s="45">
        <v>50000</v>
      </c>
      <c r="J260" s="45">
        <v>50000</v>
      </c>
    </row>
    <row r="261" spans="1:10" x14ac:dyDescent="0.2">
      <c r="A261" s="2" t="s">
        <v>153</v>
      </c>
      <c r="B261" s="3" t="s">
        <v>63</v>
      </c>
      <c r="C261" s="3" t="s">
        <v>92</v>
      </c>
      <c r="D261" s="3" t="s">
        <v>75</v>
      </c>
      <c r="E261" s="3"/>
      <c r="F261" s="3"/>
      <c r="G261" s="3"/>
      <c r="H261" s="45">
        <f t="shared" ref="H261:J263" si="116">H262</f>
        <v>51886025.799999997</v>
      </c>
      <c r="I261" s="45">
        <f t="shared" si="116"/>
        <v>3665600</v>
      </c>
      <c r="J261" s="45">
        <f t="shared" si="116"/>
        <v>0</v>
      </c>
    </row>
    <row r="262" spans="1:10" x14ac:dyDescent="0.2">
      <c r="A262" s="2" t="s">
        <v>156</v>
      </c>
      <c r="B262" s="3" t="s">
        <v>63</v>
      </c>
      <c r="C262" s="3" t="s">
        <v>92</v>
      </c>
      <c r="D262" s="3" t="s">
        <v>80</v>
      </c>
      <c r="E262" s="3"/>
      <c r="F262" s="3"/>
      <c r="G262" s="3"/>
      <c r="H262" s="45">
        <f t="shared" si="116"/>
        <v>51886025.799999997</v>
      </c>
      <c r="I262" s="45">
        <f t="shared" si="116"/>
        <v>3665600</v>
      </c>
      <c r="J262" s="45">
        <f t="shared" si="116"/>
        <v>0</v>
      </c>
    </row>
    <row r="263" spans="1:10" ht="22.5" x14ac:dyDescent="0.2">
      <c r="A263" s="2" t="s">
        <v>570</v>
      </c>
      <c r="B263" s="3" t="s">
        <v>63</v>
      </c>
      <c r="C263" s="3" t="s">
        <v>92</v>
      </c>
      <c r="D263" s="3" t="s">
        <v>80</v>
      </c>
      <c r="E263" s="3" t="s">
        <v>243</v>
      </c>
      <c r="F263" s="3"/>
      <c r="G263" s="3"/>
      <c r="H263" s="45">
        <f t="shared" si="116"/>
        <v>51886025.799999997</v>
      </c>
      <c r="I263" s="45">
        <f t="shared" si="116"/>
        <v>3665600</v>
      </c>
      <c r="J263" s="45">
        <f t="shared" si="116"/>
        <v>0</v>
      </c>
    </row>
    <row r="264" spans="1:10" ht="33.75" x14ac:dyDescent="0.2">
      <c r="A264" s="9" t="s">
        <v>219</v>
      </c>
      <c r="B264" s="3" t="s">
        <v>63</v>
      </c>
      <c r="C264" s="3" t="s">
        <v>92</v>
      </c>
      <c r="D264" s="3" t="s">
        <v>80</v>
      </c>
      <c r="E264" s="3" t="s">
        <v>249</v>
      </c>
      <c r="F264" s="3"/>
      <c r="G264" s="3"/>
      <c r="H264" s="45">
        <f>H267+H265</f>
        <v>51886025.799999997</v>
      </c>
      <c r="I264" s="45">
        <f t="shared" ref="I264:J264" si="117">I267+I265</f>
        <v>3665600</v>
      </c>
      <c r="J264" s="45">
        <f t="shared" si="117"/>
        <v>0</v>
      </c>
    </row>
    <row r="265" spans="1:10" ht="22.5" x14ac:dyDescent="0.2">
      <c r="A265" s="54" t="s">
        <v>687</v>
      </c>
      <c r="B265" s="51" t="s">
        <v>63</v>
      </c>
      <c r="C265" s="51" t="s">
        <v>92</v>
      </c>
      <c r="D265" s="51" t="s">
        <v>80</v>
      </c>
      <c r="E265" s="51" t="s">
        <v>688</v>
      </c>
      <c r="F265" s="51"/>
      <c r="G265" s="3"/>
      <c r="H265" s="45">
        <f>H266</f>
        <v>523520</v>
      </c>
      <c r="I265" s="45">
        <f t="shared" ref="I265:J265" si="118">I266</f>
        <v>0</v>
      </c>
      <c r="J265" s="45">
        <f t="shared" si="118"/>
        <v>0</v>
      </c>
    </row>
    <row r="266" spans="1:10" ht="22.5" x14ac:dyDescent="0.2">
      <c r="A266" s="66" t="s">
        <v>175</v>
      </c>
      <c r="B266" s="51" t="s">
        <v>63</v>
      </c>
      <c r="C266" s="51" t="s">
        <v>92</v>
      </c>
      <c r="D266" s="51" t="s">
        <v>80</v>
      </c>
      <c r="E266" s="51" t="s">
        <v>688</v>
      </c>
      <c r="F266" s="51" t="s">
        <v>174</v>
      </c>
      <c r="G266" s="3"/>
      <c r="H266" s="45">
        <v>523520</v>
      </c>
      <c r="I266" s="45">
        <v>0</v>
      </c>
      <c r="J266" s="45">
        <v>0</v>
      </c>
    </row>
    <row r="267" spans="1:10" ht="33.75" x14ac:dyDescent="0.2">
      <c r="A267" s="12" t="s">
        <v>541</v>
      </c>
      <c r="B267" s="3" t="s">
        <v>63</v>
      </c>
      <c r="C267" s="3" t="s">
        <v>92</v>
      </c>
      <c r="D267" s="3" t="s">
        <v>80</v>
      </c>
      <c r="E267" s="38" t="s">
        <v>540</v>
      </c>
      <c r="F267" s="3"/>
      <c r="G267" s="3"/>
      <c r="H267" s="45">
        <f>H268+H269</f>
        <v>51362505.799999997</v>
      </c>
      <c r="I267" s="45">
        <f t="shared" ref="I267:J267" si="119">I268+I269</f>
        <v>3665600</v>
      </c>
      <c r="J267" s="45">
        <f t="shared" si="119"/>
        <v>0</v>
      </c>
    </row>
    <row r="268" spans="1:10" ht="22.5" x14ac:dyDescent="0.2">
      <c r="A268" s="2" t="s">
        <v>175</v>
      </c>
      <c r="B268" s="3" t="s">
        <v>63</v>
      </c>
      <c r="C268" s="3" t="s">
        <v>92</v>
      </c>
      <c r="D268" s="3" t="s">
        <v>80</v>
      </c>
      <c r="E268" s="38" t="s">
        <v>540</v>
      </c>
      <c r="F268" s="3" t="s">
        <v>174</v>
      </c>
      <c r="G268" s="40"/>
      <c r="H268" s="46">
        <v>17440705.800000001</v>
      </c>
      <c r="I268" s="46">
        <v>100000</v>
      </c>
      <c r="J268" s="46">
        <v>0</v>
      </c>
    </row>
    <row r="269" spans="1:10" ht="22.5" x14ac:dyDescent="0.2">
      <c r="A269" s="2" t="s">
        <v>175</v>
      </c>
      <c r="B269" s="3" t="s">
        <v>63</v>
      </c>
      <c r="C269" s="3" t="s">
        <v>92</v>
      </c>
      <c r="D269" s="3" t="s">
        <v>80</v>
      </c>
      <c r="E269" s="38" t="s">
        <v>540</v>
      </c>
      <c r="F269" s="3" t="s">
        <v>174</v>
      </c>
      <c r="G269" s="3" t="s">
        <v>186</v>
      </c>
      <c r="H269" s="46">
        <v>33921800</v>
      </c>
      <c r="I269" s="46">
        <v>3565600</v>
      </c>
      <c r="J269" s="46">
        <v>0</v>
      </c>
    </row>
    <row r="270" spans="1:10" x14ac:dyDescent="0.2">
      <c r="A270" s="9" t="s">
        <v>136</v>
      </c>
      <c r="B270" s="3" t="s">
        <v>63</v>
      </c>
      <c r="C270" s="3" t="s">
        <v>135</v>
      </c>
      <c r="D270" s="3" t="s">
        <v>75</v>
      </c>
      <c r="E270" s="3"/>
      <c r="F270" s="3"/>
      <c r="G270" s="3"/>
      <c r="H270" s="45">
        <f>H271</f>
        <v>27346000</v>
      </c>
      <c r="I270" s="45">
        <f t="shared" ref="I270:J270" si="120">I271</f>
        <v>5992400</v>
      </c>
      <c r="J270" s="45">
        <f t="shared" si="120"/>
        <v>5996300.0000000009</v>
      </c>
    </row>
    <row r="271" spans="1:10" x14ac:dyDescent="0.2">
      <c r="A271" s="12" t="s">
        <v>158</v>
      </c>
      <c r="B271" s="3" t="s">
        <v>63</v>
      </c>
      <c r="C271" s="3" t="s">
        <v>135</v>
      </c>
      <c r="D271" s="3" t="s">
        <v>80</v>
      </c>
      <c r="E271" s="3"/>
      <c r="F271" s="3"/>
      <c r="G271" s="3"/>
      <c r="H271" s="45">
        <f t="shared" ref="H271:J273" si="121">H272</f>
        <v>27346000</v>
      </c>
      <c r="I271" s="45">
        <f t="shared" si="121"/>
        <v>5992400</v>
      </c>
      <c r="J271" s="45">
        <f t="shared" si="121"/>
        <v>5996300.0000000009</v>
      </c>
    </row>
    <row r="272" spans="1:10" ht="22.5" x14ac:dyDescent="0.2">
      <c r="A272" s="9" t="s">
        <v>430</v>
      </c>
      <c r="B272" s="3" t="s">
        <v>63</v>
      </c>
      <c r="C272" s="3" t="s">
        <v>135</v>
      </c>
      <c r="D272" s="3" t="s">
        <v>80</v>
      </c>
      <c r="E272" s="3" t="s">
        <v>230</v>
      </c>
      <c r="F272" s="3"/>
      <c r="G272" s="3"/>
      <c r="H272" s="45">
        <f t="shared" si="121"/>
        <v>27346000</v>
      </c>
      <c r="I272" s="45">
        <f t="shared" si="121"/>
        <v>5992400</v>
      </c>
      <c r="J272" s="45">
        <f t="shared" si="121"/>
        <v>5996300.0000000009</v>
      </c>
    </row>
    <row r="273" spans="1:10" ht="22.5" x14ac:dyDescent="0.2">
      <c r="A273" s="2" t="s">
        <v>359</v>
      </c>
      <c r="B273" s="3" t="s">
        <v>63</v>
      </c>
      <c r="C273" s="3" t="s">
        <v>135</v>
      </c>
      <c r="D273" s="3" t="s">
        <v>80</v>
      </c>
      <c r="E273" s="3" t="s">
        <v>358</v>
      </c>
      <c r="F273" s="3"/>
      <c r="G273" s="3"/>
      <c r="H273" s="45">
        <f t="shared" si="121"/>
        <v>27346000</v>
      </c>
      <c r="I273" s="45">
        <f t="shared" si="121"/>
        <v>5992400</v>
      </c>
      <c r="J273" s="45">
        <f t="shared" si="121"/>
        <v>5996300.0000000009</v>
      </c>
    </row>
    <row r="274" spans="1:10" ht="22.5" x14ac:dyDescent="0.2">
      <c r="A274" s="20" t="s">
        <v>493</v>
      </c>
      <c r="B274" s="3" t="s">
        <v>63</v>
      </c>
      <c r="C274" s="3" t="s">
        <v>135</v>
      </c>
      <c r="D274" s="3" t="s">
        <v>80</v>
      </c>
      <c r="E274" s="3" t="s">
        <v>302</v>
      </c>
      <c r="F274" s="3"/>
      <c r="G274" s="3"/>
      <c r="H274" s="45">
        <f>H275+H276+H277</f>
        <v>27346000</v>
      </c>
      <c r="I274" s="45">
        <f t="shared" ref="I274:J274" si="122">I275+I276+I277</f>
        <v>5992400</v>
      </c>
      <c r="J274" s="45">
        <f t="shared" si="122"/>
        <v>5996300.0000000009</v>
      </c>
    </row>
    <row r="275" spans="1:10" ht="22.5" x14ac:dyDescent="0.2">
      <c r="A275" s="13" t="s">
        <v>509</v>
      </c>
      <c r="B275" s="3" t="s">
        <v>63</v>
      </c>
      <c r="C275" s="3" t="s">
        <v>135</v>
      </c>
      <c r="D275" s="3" t="s">
        <v>80</v>
      </c>
      <c r="E275" s="3" t="s">
        <v>302</v>
      </c>
      <c r="F275" s="3" t="s">
        <v>508</v>
      </c>
      <c r="G275" s="3"/>
      <c r="H275" s="45">
        <v>9531000</v>
      </c>
      <c r="I275" s="45">
        <v>2500000</v>
      </c>
      <c r="J275" s="45">
        <v>2500000</v>
      </c>
    </row>
    <row r="276" spans="1:10" ht="22.5" x14ac:dyDescent="0.2">
      <c r="A276" s="13" t="s">
        <v>509</v>
      </c>
      <c r="B276" s="3" t="s">
        <v>63</v>
      </c>
      <c r="C276" s="3" t="s">
        <v>135</v>
      </c>
      <c r="D276" s="3" t="s">
        <v>80</v>
      </c>
      <c r="E276" s="3" t="s">
        <v>302</v>
      </c>
      <c r="F276" s="3" t="s">
        <v>508</v>
      </c>
      <c r="G276" s="3" t="s">
        <v>186</v>
      </c>
      <c r="H276" s="45">
        <v>13777262.51</v>
      </c>
      <c r="I276" s="45">
        <v>2669816.83</v>
      </c>
      <c r="J276" s="45">
        <v>2690173.47</v>
      </c>
    </row>
    <row r="277" spans="1:10" ht="22.5" x14ac:dyDescent="0.2">
      <c r="A277" s="13" t="s">
        <v>509</v>
      </c>
      <c r="B277" s="3" t="s">
        <v>63</v>
      </c>
      <c r="C277" s="3" t="s">
        <v>135</v>
      </c>
      <c r="D277" s="3" t="s">
        <v>80</v>
      </c>
      <c r="E277" s="3" t="s">
        <v>302</v>
      </c>
      <c r="F277" s="3" t="s">
        <v>508</v>
      </c>
      <c r="G277" s="3" t="s">
        <v>428</v>
      </c>
      <c r="H277" s="45">
        <v>4037737.49</v>
      </c>
      <c r="I277" s="45">
        <v>822583.17</v>
      </c>
      <c r="J277" s="45">
        <v>806126.53</v>
      </c>
    </row>
    <row r="278" spans="1:10" x14ac:dyDescent="0.2">
      <c r="A278" s="13" t="s">
        <v>400</v>
      </c>
      <c r="B278" s="3" t="s">
        <v>63</v>
      </c>
      <c r="C278" s="3" t="s">
        <v>105</v>
      </c>
      <c r="D278" s="3" t="s">
        <v>75</v>
      </c>
      <c r="E278" s="3"/>
      <c r="F278" s="3"/>
      <c r="G278" s="3"/>
      <c r="H278" s="45">
        <f>H279+H301</f>
        <v>189908680.66000003</v>
      </c>
      <c r="I278" s="45">
        <f>I279+I301</f>
        <v>28833478.370000001</v>
      </c>
      <c r="J278" s="45">
        <f>J279+J301</f>
        <v>28833478.370000001</v>
      </c>
    </row>
    <row r="279" spans="1:10" x14ac:dyDescent="0.2">
      <c r="A279" s="14" t="s">
        <v>106</v>
      </c>
      <c r="B279" s="3" t="s">
        <v>63</v>
      </c>
      <c r="C279" s="3" t="s">
        <v>105</v>
      </c>
      <c r="D279" s="3" t="s">
        <v>77</v>
      </c>
      <c r="E279" s="3"/>
      <c r="F279" s="3"/>
      <c r="G279" s="3"/>
      <c r="H279" s="45">
        <f>H280</f>
        <v>36860778.370000005</v>
      </c>
      <c r="I279" s="45">
        <f t="shared" ref="I279:J279" si="123">I280</f>
        <v>28833478.370000001</v>
      </c>
      <c r="J279" s="45">
        <f t="shared" si="123"/>
        <v>28833478.370000001</v>
      </c>
    </row>
    <row r="280" spans="1:10" ht="22.5" x14ac:dyDescent="0.2">
      <c r="A280" s="9" t="s">
        <v>649</v>
      </c>
      <c r="B280" s="3" t="s">
        <v>63</v>
      </c>
      <c r="C280" s="3" t="s">
        <v>105</v>
      </c>
      <c r="D280" s="3" t="s">
        <v>77</v>
      </c>
      <c r="E280" s="3" t="s">
        <v>380</v>
      </c>
      <c r="F280" s="3"/>
      <c r="G280" s="3"/>
      <c r="H280" s="45">
        <f>H281+H284+H286+H289+H292+H295+H298</f>
        <v>36860778.370000005</v>
      </c>
      <c r="I280" s="45">
        <f t="shared" ref="I280:J280" si="124">I281+I284+I286+I289+I292+I295+I298</f>
        <v>28833478.370000001</v>
      </c>
      <c r="J280" s="45">
        <f t="shared" si="124"/>
        <v>28833478.370000001</v>
      </c>
    </row>
    <row r="281" spans="1:10" x14ac:dyDescent="0.2">
      <c r="A281" s="10" t="s">
        <v>582</v>
      </c>
      <c r="B281" s="3" t="s">
        <v>63</v>
      </c>
      <c r="C281" s="3" t="s">
        <v>105</v>
      </c>
      <c r="D281" s="3" t="s">
        <v>77</v>
      </c>
      <c r="E281" s="3" t="s">
        <v>581</v>
      </c>
      <c r="F281" s="3"/>
      <c r="G281" s="3"/>
      <c r="H281" s="45">
        <f>H282+H283</f>
        <v>28100278.370000001</v>
      </c>
      <c r="I281" s="45">
        <f t="shared" ref="I281:J281" si="125">I282+I283</f>
        <v>25600278.370000001</v>
      </c>
      <c r="J281" s="45">
        <f t="shared" si="125"/>
        <v>25600278.370000001</v>
      </c>
    </row>
    <row r="282" spans="1:10" ht="33.75" x14ac:dyDescent="0.2">
      <c r="A282" s="9" t="s">
        <v>142</v>
      </c>
      <c r="B282" s="3" t="s">
        <v>63</v>
      </c>
      <c r="C282" s="3" t="s">
        <v>105</v>
      </c>
      <c r="D282" s="3" t="s">
        <v>77</v>
      </c>
      <c r="E282" s="3" t="s">
        <v>581</v>
      </c>
      <c r="F282" s="3" t="s">
        <v>140</v>
      </c>
      <c r="G282" s="3"/>
      <c r="H282" s="45">
        <f>15889948+7011359.19+1623971.18+575000</f>
        <v>25100278.370000001</v>
      </c>
      <c r="I282" s="45">
        <f t="shared" ref="I282:J282" si="126">15889948+7011359.19+1623971.18+575000</f>
        <v>25100278.370000001</v>
      </c>
      <c r="J282" s="45">
        <f t="shared" si="126"/>
        <v>25100278.370000001</v>
      </c>
    </row>
    <row r="283" spans="1:10" ht="22.5" x14ac:dyDescent="0.2">
      <c r="A283" s="9" t="s">
        <v>143</v>
      </c>
      <c r="B283" s="3" t="s">
        <v>63</v>
      </c>
      <c r="C283" s="3" t="s">
        <v>105</v>
      </c>
      <c r="D283" s="3" t="s">
        <v>77</v>
      </c>
      <c r="E283" s="3" t="s">
        <v>581</v>
      </c>
      <c r="F283" s="3" t="s">
        <v>141</v>
      </c>
      <c r="G283" s="3"/>
      <c r="H283" s="45">
        <v>3000000</v>
      </c>
      <c r="I283" s="45">
        <v>500000</v>
      </c>
      <c r="J283" s="45">
        <v>500000</v>
      </c>
    </row>
    <row r="284" spans="1:10" ht="22.5" x14ac:dyDescent="0.2">
      <c r="A284" s="17" t="s">
        <v>23</v>
      </c>
      <c r="B284" s="3" t="s">
        <v>63</v>
      </c>
      <c r="C284" s="3" t="s">
        <v>105</v>
      </c>
      <c r="D284" s="3" t="s">
        <v>77</v>
      </c>
      <c r="E284" s="3" t="s">
        <v>303</v>
      </c>
      <c r="F284" s="3"/>
      <c r="G284" s="3"/>
      <c r="H284" s="45">
        <f>H285</f>
        <v>2027300</v>
      </c>
      <c r="I284" s="45">
        <f t="shared" ref="I284:J284" si="127">I285</f>
        <v>0</v>
      </c>
      <c r="J284" s="45">
        <f t="shared" si="127"/>
        <v>0</v>
      </c>
    </row>
    <row r="285" spans="1:10" ht="22.5" x14ac:dyDescent="0.2">
      <c r="A285" s="2" t="s">
        <v>371</v>
      </c>
      <c r="B285" s="3" t="s">
        <v>63</v>
      </c>
      <c r="C285" s="3" t="s">
        <v>105</v>
      </c>
      <c r="D285" s="3" t="s">
        <v>77</v>
      </c>
      <c r="E285" s="3" t="s">
        <v>303</v>
      </c>
      <c r="F285" s="3" t="s">
        <v>83</v>
      </c>
      <c r="G285" s="3"/>
      <c r="H285" s="45">
        <v>2027300</v>
      </c>
      <c r="I285" s="46">
        <v>0</v>
      </c>
      <c r="J285" s="46">
        <v>0</v>
      </c>
    </row>
    <row r="286" spans="1:10" ht="33.75" x14ac:dyDescent="0.2">
      <c r="A286" s="2" t="s">
        <v>625</v>
      </c>
      <c r="B286" s="3" t="s">
        <v>63</v>
      </c>
      <c r="C286" s="3" t="s">
        <v>105</v>
      </c>
      <c r="D286" s="3" t="s">
        <v>77</v>
      </c>
      <c r="E286" s="3" t="s">
        <v>624</v>
      </c>
      <c r="F286" s="3"/>
      <c r="G286" s="3"/>
      <c r="H286" s="45">
        <f>H287+H288</f>
        <v>3500000</v>
      </c>
      <c r="I286" s="45">
        <f t="shared" ref="I286:J286" si="128">I287+I288</f>
        <v>0</v>
      </c>
      <c r="J286" s="45">
        <f t="shared" si="128"/>
        <v>0</v>
      </c>
    </row>
    <row r="287" spans="1:10" ht="22.5" x14ac:dyDescent="0.2">
      <c r="A287" s="2" t="s">
        <v>371</v>
      </c>
      <c r="B287" s="3" t="s">
        <v>63</v>
      </c>
      <c r="C287" s="3" t="s">
        <v>105</v>
      </c>
      <c r="D287" s="3" t="s">
        <v>77</v>
      </c>
      <c r="E287" s="3" t="s">
        <v>624</v>
      </c>
      <c r="F287" s="3" t="s">
        <v>83</v>
      </c>
      <c r="G287" s="3"/>
      <c r="H287" s="45">
        <v>300000</v>
      </c>
      <c r="I287" s="45">
        <v>0</v>
      </c>
      <c r="J287" s="45">
        <v>0</v>
      </c>
    </row>
    <row r="288" spans="1:10" ht="22.5" x14ac:dyDescent="0.2">
      <c r="A288" s="2" t="s">
        <v>371</v>
      </c>
      <c r="B288" s="3" t="s">
        <v>63</v>
      </c>
      <c r="C288" s="3" t="s">
        <v>105</v>
      </c>
      <c r="D288" s="3" t="s">
        <v>77</v>
      </c>
      <c r="E288" s="3" t="s">
        <v>624</v>
      </c>
      <c r="F288" s="3" t="s">
        <v>83</v>
      </c>
      <c r="G288" s="3" t="s">
        <v>186</v>
      </c>
      <c r="H288" s="45">
        <v>3200000</v>
      </c>
      <c r="I288" s="45">
        <v>0</v>
      </c>
      <c r="J288" s="45">
        <v>0</v>
      </c>
    </row>
    <row r="289" spans="1:10" ht="22.5" x14ac:dyDescent="0.2">
      <c r="A289" s="2" t="s">
        <v>670</v>
      </c>
      <c r="B289" s="3" t="s">
        <v>63</v>
      </c>
      <c r="C289" s="3" t="s">
        <v>105</v>
      </c>
      <c r="D289" s="3" t="s">
        <v>77</v>
      </c>
      <c r="E289" s="3" t="s">
        <v>626</v>
      </c>
      <c r="F289" s="3"/>
      <c r="G289" s="3"/>
      <c r="H289" s="45">
        <f>H290+H291</f>
        <v>1145000</v>
      </c>
      <c r="I289" s="45">
        <f t="shared" ref="I289:J289" si="129">I290+I291</f>
        <v>1145000</v>
      </c>
      <c r="J289" s="45">
        <f t="shared" si="129"/>
        <v>1145000</v>
      </c>
    </row>
    <row r="290" spans="1:10" ht="22.5" x14ac:dyDescent="0.2">
      <c r="A290" s="2" t="s">
        <v>371</v>
      </c>
      <c r="B290" s="3" t="s">
        <v>63</v>
      </c>
      <c r="C290" s="3" t="s">
        <v>105</v>
      </c>
      <c r="D290" s="3" t="s">
        <v>77</v>
      </c>
      <c r="E290" s="3" t="s">
        <v>626</v>
      </c>
      <c r="F290" s="3" t="s">
        <v>83</v>
      </c>
      <c r="G290" s="3"/>
      <c r="H290" s="45">
        <v>25000</v>
      </c>
      <c r="I290" s="45">
        <v>25000</v>
      </c>
      <c r="J290" s="45">
        <v>25000</v>
      </c>
    </row>
    <row r="291" spans="1:10" ht="22.5" x14ac:dyDescent="0.2">
      <c r="A291" s="2" t="s">
        <v>371</v>
      </c>
      <c r="B291" s="3" t="s">
        <v>63</v>
      </c>
      <c r="C291" s="3" t="s">
        <v>105</v>
      </c>
      <c r="D291" s="3" t="s">
        <v>77</v>
      </c>
      <c r="E291" s="3" t="s">
        <v>626</v>
      </c>
      <c r="F291" s="3" t="s">
        <v>83</v>
      </c>
      <c r="G291" s="3" t="s">
        <v>186</v>
      </c>
      <c r="H291" s="45">
        <v>1120000</v>
      </c>
      <c r="I291" s="45">
        <v>1120000</v>
      </c>
      <c r="J291" s="45">
        <v>1120000</v>
      </c>
    </row>
    <row r="292" spans="1:10" ht="33.75" x14ac:dyDescent="0.2">
      <c r="A292" s="9" t="s">
        <v>782</v>
      </c>
      <c r="B292" s="3" t="s">
        <v>63</v>
      </c>
      <c r="C292" s="3" t="s">
        <v>105</v>
      </c>
      <c r="D292" s="3" t="s">
        <v>77</v>
      </c>
      <c r="E292" s="39" t="s">
        <v>463</v>
      </c>
      <c r="F292" s="3"/>
      <c r="G292" s="3"/>
      <c r="H292" s="45">
        <f>H293+H294</f>
        <v>554300</v>
      </c>
      <c r="I292" s="45">
        <f t="shared" ref="I292:J292" si="130">I293+I294</f>
        <v>554300</v>
      </c>
      <c r="J292" s="45">
        <f t="shared" si="130"/>
        <v>554300</v>
      </c>
    </row>
    <row r="293" spans="1:10" ht="22.5" x14ac:dyDescent="0.2">
      <c r="A293" s="9" t="s">
        <v>371</v>
      </c>
      <c r="B293" s="3" t="s">
        <v>63</v>
      </c>
      <c r="C293" s="3" t="s">
        <v>105</v>
      </c>
      <c r="D293" s="3" t="s">
        <v>77</v>
      </c>
      <c r="E293" s="39" t="s">
        <v>463</v>
      </c>
      <c r="F293" s="3" t="s">
        <v>83</v>
      </c>
      <c r="G293" s="3"/>
      <c r="H293" s="45">
        <v>26000</v>
      </c>
      <c r="I293" s="45">
        <v>26000</v>
      </c>
      <c r="J293" s="45">
        <v>26000</v>
      </c>
    </row>
    <row r="294" spans="1:10" ht="22.5" x14ac:dyDescent="0.2">
      <c r="A294" s="9" t="s">
        <v>371</v>
      </c>
      <c r="B294" s="3" t="s">
        <v>63</v>
      </c>
      <c r="C294" s="3" t="s">
        <v>105</v>
      </c>
      <c r="D294" s="3" t="s">
        <v>77</v>
      </c>
      <c r="E294" s="39" t="s">
        <v>463</v>
      </c>
      <c r="F294" s="3" t="s">
        <v>83</v>
      </c>
      <c r="G294" s="3" t="s">
        <v>186</v>
      </c>
      <c r="H294" s="46">
        <v>528300</v>
      </c>
      <c r="I294" s="46">
        <v>528300</v>
      </c>
      <c r="J294" s="46">
        <v>528300</v>
      </c>
    </row>
    <row r="295" spans="1:10" ht="33.75" x14ac:dyDescent="0.2">
      <c r="A295" s="9" t="s">
        <v>657</v>
      </c>
      <c r="B295" s="3" t="s">
        <v>63</v>
      </c>
      <c r="C295" s="3" t="s">
        <v>105</v>
      </c>
      <c r="D295" s="3" t="s">
        <v>77</v>
      </c>
      <c r="E295" s="39" t="s">
        <v>583</v>
      </c>
      <c r="F295" s="3"/>
      <c r="G295" s="3"/>
      <c r="H295" s="46">
        <f>H296+H297</f>
        <v>1131700</v>
      </c>
      <c r="I295" s="46">
        <f t="shared" ref="I295:J295" si="131">I296+I297</f>
        <v>1131700</v>
      </c>
      <c r="J295" s="46">
        <f t="shared" si="131"/>
        <v>1131700</v>
      </c>
    </row>
    <row r="296" spans="1:10" ht="33.75" x14ac:dyDescent="0.2">
      <c r="A296" s="9" t="s">
        <v>142</v>
      </c>
      <c r="B296" s="3" t="s">
        <v>63</v>
      </c>
      <c r="C296" s="3" t="s">
        <v>105</v>
      </c>
      <c r="D296" s="3" t="s">
        <v>77</v>
      </c>
      <c r="E296" s="39" t="s">
        <v>583</v>
      </c>
      <c r="F296" s="3" t="s">
        <v>140</v>
      </c>
      <c r="G296" s="3"/>
      <c r="H296" s="46">
        <v>30000</v>
      </c>
      <c r="I296" s="46">
        <v>30000</v>
      </c>
      <c r="J296" s="46">
        <v>30000</v>
      </c>
    </row>
    <row r="297" spans="1:10" ht="33.75" x14ac:dyDescent="0.2">
      <c r="A297" s="9" t="s">
        <v>142</v>
      </c>
      <c r="B297" s="3" t="s">
        <v>63</v>
      </c>
      <c r="C297" s="3" t="s">
        <v>105</v>
      </c>
      <c r="D297" s="3" t="s">
        <v>77</v>
      </c>
      <c r="E297" s="39" t="s">
        <v>583</v>
      </c>
      <c r="F297" s="3" t="s">
        <v>140</v>
      </c>
      <c r="G297" s="3" t="s">
        <v>186</v>
      </c>
      <c r="H297" s="46">
        <v>1101700</v>
      </c>
      <c r="I297" s="46">
        <v>1101700</v>
      </c>
      <c r="J297" s="46">
        <v>1101700</v>
      </c>
    </row>
    <row r="298" spans="1:10" ht="33.75" x14ac:dyDescent="0.2">
      <c r="A298" s="2" t="s">
        <v>781</v>
      </c>
      <c r="B298" s="3" t="s">
        <v>63</v>
      </c>
      <c r="C298" s="3" t="s">
        <v>105</v>
      </c>
      <c r="D298" s="3" t="s">
        <v>77</v>
      </c>
      <c r="E298" s="39" t="s">
        <v>495</v>
      </c>
      <c r="F298" s="3"/>
      <c r="G298" s="3"/>
      <c r="H298" s="45">
        <f>H299+H300</f>
        <v>402200</v>
      </c>
      <c r="I298" s="45">
        <f t="shared" ref="I298:J298" si="132">I299+I300</f>
        <v>402200</v>
      </c>
      <c r="J298" s="45">
        <f t="shared" si="132"/>
        <v>402200</v>
      </c>
    </row>
    <row r="299" spans="1:10" ht="22.5" x14ac:dyDescent="0.2">
      <c r="A299" s="9" t="s">
        <v>371</v>
      </c>
      <c r="B299" s="3" t="s">
        <v>63</v>
      </c>
      <c r="C299" s="3" t="s">
        <v>105</v>
      </c>
      <c r="D299" s="3" t="s">
        <v>77</v>
      </c>
      <c r="E299" s="39" t="s">
        <v>495</v>
      </c>
      <c r="F299" s="3" t="s">
        <v>83</v>
      </c>
      <c r="G299" s="3"/>
      <c r="H299" s="45">
        <v>50000</v>
      </c>
      <c r="I299" s="45">
        <v>50000</v>
      </c>
      <c r="J299" s="45">
        <v>50000</v>
      </c>
    </row>
    <row r="300" spans="1:10" ht="22.5" x14ac:dyDescent="0.2">
      <c r="A300" s="9" t="s">
        <v>371</v>
      </c>
      <c r="B300" s="3" t="s">
        <v>63</v>
      </c>
      <c r="C300" s="3" t="s">
        <v>105</v>
      </c>
      <c r="D300" s="3" t="s">
        <v>77</v>
      </c>
      <c r="E300" s="39" t="s">
        <v>495</v>
      </c>
      <c r="F300" s="3" t="s">
        <v>83</v>
      </c>
      <c r="G300" s="3" t="s">
        <v>186</v>
      </c>
      <c r="H300" s="46">
        <v>352200</v>
      </c>
      <c r="I300" s="46">
        <v>352200</v>
      </c>
      <c r="J300" s="46">
        <v>352200</v>
      </c>
    </row>
    <row r="301" spans="1:10" x14ac:dyDescent="0.2">
      <c r="A301" s="9" t="s">
        <v>401</v>
      </c>
      <c r="B301" s="3" t="s">
        <v>63</v>
      </c>
      <c r="C301" s="3" t="s">
        <v>105</v>
      </c>
      <c r="D301" s="3" t="s">
        <v>97</v>
      </c>
      <c r="E301" s="3"/>
      <c r="F301" s="3"/>
      <c r="G301" s="3"/>
      <c r="H301" s="46">
        <f>H302</f>
        <v>153047902.29000002</v>
      </c>
      <c r="I301" s="46">
        <f t="shared" ref="I301:J301" si="133">I302</f>
        <v>0</v>
      </c>
      <c r="J301" s="46">
        <f t="shared" si="133"/>
        <v>0</v>
      </c>
    </row>
    <row r="302" spans="1:10" ht="22.5" x14ac:dyDescent="0.2">
      <c r="A302" s="9" t="s">
        <v>649</v>
      </c>
      <c r="B302" s="3" t="s">
        <v>63</v>
      </c>
      <c r="C302" s="3" t="s">
        <v>105</v>
      </c>
      <c r="D302" s="3" t="s">
        <v>97</v>
      </c>
      <c r="E302" s="3" t="s">
        <v>380</v>
      </c>
      <c r="F302" s="3"/>
      <c r="G302" s="3"/>
      <c r="H302" s="46">
        <f t="shared" ref="H302:J302" si="134">H307+H303+H305</f>
        <v>153047902.29000002</v>
      </c>
      <c r="I302" s="46">
        <f t="shared" si="134"/>
        <v>0</v>
      </c>
      <c r="J302" s="46">
        <f t="shared" si="134"/>
        <v>0</v>
      </c>
    </row>
    <row r="303" spans="1:10" ht="22.5" x14ac:dyDescent="0.2">
      <c r="A303" s="10" t="s">
        <v>560</v>
      </c>
      <c r="B303" s="3" t="s">
        <v>63</v>
      </c>
      <c r="C303" s="3" t="s">
        <v>105</v>
      </c>
      <c r="D303" s="3" t="s">
        <v>97</v>
      </c>
      <c r="E303" s="3" t="s">
        <v>499</v>
      </c>
      <c r="F303" s="3"/>
      <c r="G303" s="3"/>
      <c r="H303" s="46">
        <f>H304</f>
        <v>2000000</v>
      </c>
      <c r="I303" s="46">
        <f t="shared" ref="I303:J303" si="135">I304</f>
        <v>0</v>
      </c>
      <c r="J303" s="46">
        <f t="shared" si="135"/>
        <v>0</v>
      </c>
    </row>
    <row r="304" spans="1:10" ht="22.5" x14ac:dyDescent="0.2">
      <c r="A304" s="2" t="s">
        <v>175</v>
      </c>
      <c r="B304" s="3" t="s">
        <v>63</v>
      </c>
      <c r="C304" s="3" t="s">
        <v>105</v>
      </c>
      <c r="D304" s="3" t="s">
        <v>97</v>
      </c>
      <c r="E304" s="3" t="s">
        <v>499</v>
      </c>
      <c r="F304" s="3" t="s">
        <v>174</v>
      </c>
      <c r="G304" s="3"/>
      <c r="H304" s="46">
        <v>2000000</v>
      </c>
      <c r="I304" s="46">
        <v>0</v>
      </c>
      <c r="J304" s="46">
        <v>0</v>
      </c>
    </row>
    <row r="305" spans="1:10" ht="22.5" x14ac:dyDescent="0.2">
      <c r="A305" s="2" t="s">
        <v>558</v>
      </c>
      <c r="B305" s="3" t="s">
        <v>63</v>
      </c>
      <c r="C305" s="3" t="s">
        <v>105</v>
      </c>
      <c r="D305" s="3" t="s">
        <v>97</v>
      </c>
      <c r="E305" s="3" t="s">
        <v>557</v>
      </c>
      <c r="F305" s="3"/>
      <c r="G305" s="3"/>
      <c r="H305" s="45">
        <f>H306</f>
        <v>1500000</v>
      </c>
      <c r="I305" s="45">
        <f t="shared" ref="I305:J305" si="136">I306</f>
        <v>0</v>
      </c>
      <c r="J305" s="45">
        <f t="shared" si="136"/>
        <v>0</v>
      </c>
    </row>
    <row r="306" spans="1:10" ht="22.5" x14ac:dyDescent="0.2">
      <c r="A306" s="2" t="s">
        <v>371</v>
      </c>
      <c r="B306" s="3" t="s">
        <v>63</v>
      </c>
      <c r="C306" s="3" t="s">
        <v>105</v>
      </c>
      <c r="D306" s="3" t="s">
        <v>97</v>
      </c>
      <c r="E306" s="3" t="s">
        <v>557</v>
      </c>
      <c r="F306" s="3" t="s">
        <v>83</v>
      </c>
      <c r="G306" s="3"/>
      <c r="H306" s="45">
        <v>1500000</v>
      </c>
      <c r="I306" s="46">
        <v>0</v>
      </c>
      <c r="J306" s="46">
        <v>0</v>
      </c>
    </row>
    <row r="307" spans="1:10" ht="22.5" x14ac:dyDescent="0.2">
      <c r="A307" s="9" t="s">
        <v>403</v>
      </c>
      <c r="B307" s="3" t="s">
        <v>63</v>
      </c>
      <c r="C307" s="3" t="s">
        <v>105</v>
      </c>
      <c r="D307" s="3" t="s">
        <v>97</v>
      </c>
      <c r="E307" s="3" t="s">
        <v>402</v>
      </c>
      <c r="F307" s="3"/>
      <c r="G307" s="3"/>
      <c r="H307" s="45">
        <f>H308+H309</f>
        <v>149547902.29000002</v>
      </c>
      <c r="I307" s="45">
        <f t="shared" ref="I307:J307" si="137">I308+I309</f>
        <v>0</v>
      </c>
      <c r="J307" s="45">
        <f t="shared" si="137"/>
        <v>0</v>
      </c>
    </row>
    <row r="308" spans="1:10" ht="22.5" x14ac:dyDescent="0.2">
      <c r="A308" s="2" t="s">
        <v>175</v>
      </c>
      <c r="B308" s="3" t="s">
        <v>63</v>
      </c>
      <c r="C308" s="3" t="s">
        <v>105</v>
      </c>
      <c r="D308" s="3" t="s">
        <v>97</v>
      </c>
      <c r="E308" s="3" t="s">
        <v>402</v>
      </c>
      <c r="F308" s="3" t="s">
        <v>174</v>
      </c>
      <c r="G308" s="3"/>
      <c r="H308" s="45">
        <v>96947902.290000007</v>
      </c>
      <c r="I308" s="46">
        <v>0</v>
      </c>
      <c r="J308" s="46">
        <v>0</v>
      </c>
    </row>
    <row r="309" spans="1:10" ht="22.5" x14ac:dyDescent="0.2">
      <c r="A309" s="2" t="s">
        <v>175</v>
      </c>
      <c r="B309" s="3" t="s">
        <v>63</v>
      </c>
      <c r="C309" s="3" t="s">
        <v>105</v>
      </c>
      <c r="D309" s="3" t="s">
        <v>97</v>
      </c>
      <c r="E309" s="3" t="s">
        <v>402</v>
      </c>
      <c r="F309" s="3" t="s">
        <v>174</v>
      </c>
      <c r="G309" s="3" t="s">
        <v>186</v>
      </c>
      <c r="H309" s="45">
        <v>52600000</v>
      </c>
      <c r="I309" s="46">
        <v>0</v>
      </c>
      <c r="J309" s="46">
        <v>0</v>
      </c>
    </row>
    <row r="310" spans="1:10" ht="22.5" x14ac:dyDescent="0.2">
      <c r="A310" s="2" t="s">
        <v>439</v>
      </c>
      <c r="B310" s="3" t="s">
        <v>67</v>
      </c>
      <c r="C310" s="2"/>
      <c r="D310" s="2"/>
      <c r="E310" s="2"/>
      <c r="F310" s="2"/>
      <c r="G310" s="2"/>
      <c r="H310" s="45">
        <f>H311+H338+H343+H348+H367+H383+H376</f>
        <v>186960443.75000003</v>
      </c>
      <c r="I310" s="45">
        <f>I311+I338+I343+I348+I367+I383+I376</f>
        <v>151763832</v>
      </c>
      <c r="J310" s="45">
        <f>J311+J338+J343+J348+J367+J383+J376</f>
        <v>150105232</v>
      </c>
    </row>
    <row r="311" spans="1:10" x14ac:dyDescent="0.2">
      <c r="A311" s="2" t="s">
        <v>76</v>
      </c>
      <c r="B311" s="3" t="s">
        <v>67</v>
      </c>
      <c r="C311" s="3" t="s">
        <v>74</v>
      </c>
      <c r="D311" s="3" t="s">
        <v>75</v>
      </c>
      <c r="E311" s="3"/>
      <c r="F311" s="2"/>
      <c r="G311" s="2"/>
      <c r="H311" s="45">
        <f>H312+H320+H324</f>
        <v>32030285.809999999</v>
      </c>
      <c r="I311" s="45">
        <f t="shared" ref="I311:J311" si="138">I312+I320+I324</f>
        <v>64058572</v>
      </c>
      <c r="J311" s="45">
        <f t="shared" si="138"/>
        <v>62202672</v>
      </c>
    </row>
    <row r="312" spans="1:10" ht="22.5" x14ac:dyDescent="0.2">
      <c r="A312" s="2" t="s">
        <v>384</v>
      </c>
      <c r="B312" s="3" t="s">
        <v>67</v>
      </c>
      <c r="C312" s="3" t="s">
        <v>74</v>
      </c>
      <c r="D312" s="3" t="s">
        <v>103</v>
      </c>
      <c r="E312" s="3"/>
      <c r="F312" s="3"/>
      <c r="G312" s="3"/>
      <c r="H312" s="45">
        <f t="shared" ref="H312:H313" si="139">H313</f>
        <v>28375872</v>
      </c>
      <c r="I312" s="45">
        <f t="shared" ref="I312:J313" si="140">I313</f>
        <v>28375872</v>
      </c>
      <c r="J312" s="45">
        <f t="shared" si="140"/>
        <v>28375872</v>
      </c>
    </row>
    <row r="313" spans="1:10" x14ac:dyDescent="0.2">
      <c r="A313" s="14" t="s">
        <v>373</v>
      </c>
      <c r="B313" s="3" t="s">
        <v>67</v>
      </c>
      <c r="C313" s="3" t="s">
        <v>74</v>
      </c>
      <c r="D313" s="3" t="s">
        <v>103</v>
      </c>
      <c r="E313" s="3" t="s">
        <v>226</v>
      </c>
      <c r="F313" s="3"/>
      <c r="G313" s="3"/>
      <c r="H313" s="45">
        <f t="shared" si="139"/>
        <v>28375872</v>
      </c>
      <c r="I313" s="45">
        <f t="shared" si="140"/>
        <v>28375872</v>
      </c>
      <c r="J313" s="45">
        <f t="shared" si="140"/>
        <v>28375872</v>
      </c>
    </row>
    <row r="314" spans="1:10" ht="22.5" x14ac:dyDescent="0.2">
      <c r="A314" s="9" t="s">
        <v>252</v>
      </c>
      <c r="B314" s="3" t="s">
        <v>67</v>
      </c>
      <c r="C314" s="3" t="s">
        <v>74</v>
      </c>
      <c r="D314" s="3" t="s">
        <v>103</v>
      </c>
      <c r="E314" s="3" t="s">
        <v>275</v>
      </c>
      <c r="F314" s="3"/>
      <c r="G314" s="3"/>
      <c r="H314" s="45">
        <f>H315+H316+H317+H318+H319</f>
        <v>28375872</v>
      </c>
      <c r="I314" s="45">
        <f t="shared" ref="I314:J314" si="141">I315+I316+I317+I318+I319</f>
        <v>28375872</v>
      </c>
      <c r="J314" s="45">
        <f t="shared" si="141"/>
        <v>28375872</v>
      </c>
    </row>
    <row r="315" spans="1:10" ht="22.5" x14ac:dyDescent="0.2">
      <c r="A315" s="10" t="s">
        <v>362</v>
      </c>
      <c r="B315" s="3" t="s">
        <v>67</v>
      </c>
      <c r="C315" s="3" t="s">
        <v>74</v>
      </c>
      <c r="D315" s="3" t="s">
        <v>103</v>
      </c>
      <c r="E315" s="3" t="s">
        <v>275</v>
      </c>
      <c r="F315" s="3" t="s">
        <v>79</v>
      </c>
      <c r="G315" s="3"/>
      <c r="H315" s="45">
        <v>18991407</v>
      </c>
      <c r="I315" s="45">
        <v>18991407</v>
      </c>
      <c r="J315" s="45">
        <v>18991407</v>
      </c>
    </row>
    <row r="316" spans="1:10" ht="33.75" x14ac:dyDescent="0.2">
      <c r="A316" s="10" t="s">
        <v>364</v>
      </c>
      <c r="B316" s="3" t="s">
        <v>67</v>
      </c>
      <c r="C316" s="3" t="s">
        <v>74</v>
      </c>
      <c r="D316" s="3" t="s">
        <v>103</v>
      </c>
      <c r="E316" s="3" t="s">
        <v>275</v>
      </c>
      <c r="F316" s="3" t="s">
        <v>363</v>
      </c>
      <c r="G316" s="3"/>
      <c r="H316" s="45">
        <v>5735405</v>
      </c>
      <c r="I316" s="45">
        <v>5735405</v>
      </c>
      <c r="J316" s="45">
        <v>5735405</v>
      </c>
    </row>
    <row r="317" spans="1:10" ht="22.5" x14ac:dyDescent="0.2">
      <c r="A317" s="2" t="s">
        <v>166</v>
      </c>
      <c r="B317" s="3" t="s">
        <v>67</v>
      </c>
      <c r="C317" s="3" t="s">
        <v>74</v>
      </c>
      <c r="D317" s="3" t="s">
        <v>103</v>
      </c>
      <c r="E317" s="3" t="s">
        <v>275</v>
      </c>
      <c r="F317" s="3" t="s">
        <v>165</v>
      </c>
      <c r="G317" s="3"/>
      <c r="H317" s="45">
        <v>3120000</v>
      </c>
      <c r="I317" s="45">
        <v>3120000</v>
      </c>
      <c r="J317" s="45">
        <v>3120000</v>
      </c>
    </row>
    <row r="318" spans="1:10" ht="22.5" x14ac:dyDescent="0.2">
      <c r="A318" s="2" t="s">
        <v>371</v>
      </c>
      <c r="B318" s="3" t="s">
        <v>67</v>
      </c>
      <c r="C318" s="3" t="s">
        <v>74</v>
      </c>
      <c r="D318" s="3" t="s">
        <v>103</v>
      </c>
      <c r="E318" s="3" t="s">
        <v>275</v>
      </c>
      <c r="F318" s="3" t="s">
        <v>83</v>
      </c>
      <c r="G318" s="3"/>
      <c r="H318" s="45">
        <v>526460</v>
      </c>
      <c r="I318" s="45">
        <v>526460</v>
      </c>
      <c r="J318" s="45">
        <v>526460</v>
      </c>
    </row>
    <row r="319" spans="1:10" ht="22.5" x14ac:dyDescent="0.2">
      <c r="A319" s="2" t="s">
        <v>270</v>
      </c>
      <c r="B319" s="3" t="s">
        <v>67</v>
      </c>
      <c r="C319" s="3" t="s">
        <v>74</v>
      </c>
      <c r="D319" s="3" t="s">
        <v>103</v>
      </c>
      <c r="E319" s="3" t="s">
        <v>275</v>
      </c>
      <c r="F319" s="3" t="s">
        <v>85</v>
      </c>
      <c r="G319" s="3"/>
      <c r="H319" s="45">
        <v>2600</v>
      </c>
      <c r="I319" s="45">
        <v>2600</v>
      </c>
      <c r="J319" s="45">
        <v>2600</v>
      </c>
    </row>
    <row r="320" spans="1:10" x14ac:dyDescent="0.2">
      <c r="A320" s="2" t="s">
        <v>89</v>
      </c>
      <c r="B320" s="3" t="s">
        <v>67</v>
      </c>
      <c r="C320" s="3" t="s">
        <v>74</v>
      </c>
      <c r="D320" s="3" t="s">
        <v>105</v>
      </c>
      <c r="E320" s="3"/>
      <c r="F320" s="3"/>
      <c r="G320" s="3"/>
      <c r="H320" s="45">
        <f>H321</f>
        <v>500000</v>
      </c>
      <c r="I320" s="45">
        <f t="shared" ref="I320:J320" si="142">I321</f>
        <v>0</v>
      </c>
      <c r="J320" s="45">
        <f t="shared" si="142"/>
        <v>0</v>
      </c>
    </row>
    <row r="321" spans="1:10" x14ac:dyDescent="0.2">
      <c r="A321" s="14" t="s">
        <v>373</v>
      </c>
      <c r="B321" s="3" t="s">
        <v>67</v>
      </c>
      <c r="C321" s="3" t="s">
        <v>74</v>
      </c>
      <c r="D321" s="3" t="s">
        <v>105</v>
      </c>
      <c r="E321" s="3" t="s">
        <v>226</v>
      </c>
      <c r="F321" s="3"/>
      <c r="G321" s="3"/>
      <c r="H321" s="45">
        <f>H323</f>
        <v>500000</v>
      </c>
      <c r="I321" s="45">
        <f t="shared" ref="I321:J321" si="143">I323</f>
        <v>0</v>
      </c>
      <c r="J321" s="45">
        <f t="shared" si="143"/>
        <v>0</v>
      </c>
    </row>
    <row r="322" spans="1:10" x14ac:dyDescent="0.2">
      <c r="A322" s="14" t="s">
        <v>562</v>
      </c>
      <c r="B322" s="3" t="s">
        <v>67</v>
      </c>
      <c r="C322" s="3" t="s">
        <v>74</v>
      </c>
      <c r="D322" s="3" t="s">
        <v>105</v>
      </c>
      <c r="E322" s="3" t="s">
        <v>280</v>
      </c>
      <c r="F322" s="3"/>
      <c r="G322" s="3"/>
      <c r="H322" s="45">
        <f>H323</f>
        <v>500000</v>
      </c>
      <c r="I322" s="45">
        <f t="shared" ref="I322:J322" si="144">I323</f>
        <v>0</v>
      </c>
      <c r="J322" s="45">
        <f t="shared" si="144"/>
        <v>0</v>
      </c>
    </row>
    <row r="323" spans="1:10" ht="22.5" x14ac:dyDescent="0.2">
      <c r="A323" s="2" t="s">
        <v>241</v>
      </c>
      <c r="B323" s="3" t="s">
        <v>67</v>
      </c>
      <c r="C323" s="3" t="s">
        <v>74</v>
      </c>
      <c r="D323" s="3" t="s">
        <v>105</v>
      </c>
      <c r="E323" s="3" t="s">
        <v>280</v>
      </c>
      <c r="F323" s="3" t="s">
        <v>240</v>
      </c>
      <c r="G323" s="3"/>
      <c r="H323" s="45">
        <v>500000</v>
      </c>
      <c r="I323" s="46">
        <v>0</v>
      </c>
      <c r="J323" s="46">
        <v>0</v>
      </c>
    </row>
    <row r="324" spans="1:10" x14ac:dyDescent="0.2">
      <c r="A324" s="2" t="s">
        <v>89</v>
      </c>
      <c r="B324" s="3" t="s">
        <v>67</v>
      </c>
      <c r="C324" s="3" t="s">
        <v>74</v>
      </c>
      <c r="D324" s="3" t="s">
        <v>87</v>
      </c>
      <c r="E324" s="3"/>
      <c r="F324" s="3"/>
      <c r="G324" s="3"/>
      <c r="H324" s="45">
        <f>H325+H328</f>
        <v>3154413.81</v>
      </c>
      <c r="I324" s="45">
        <f t="shared" ref="I324:J324" si="145">I325+I328</f>
        <v>35682700</v>
      </c>
      <c r="J324" s="45">
        <f t="shared" si="145"/>
        <v>33826800</v>
      </c>
    </row>
    <row r="325" spans="1:10" ht="33.75" x14ac:dyDescent="0.2">
      <c r="A325" s="12" t="s">
        <v>438</v>
      </c>
      <c r="B325" s="3" t="s">
        <v>67</v>
      </c>
      <c r="C325" s="3" t="s">
        <v>74</v>
      </c>
      <c r="D325" s="3" t="s">
        <v>87</v>
      </c>
      <c r="E325" s="3" t="s">
        <v>451</v>
      </c>
      <c r="F325" s="3"/>
      <c r="G325" s="3"/>
      <c r="H325" s="45">
        <f t="shared" ref="H325:H326" si="146">H326</f>
        <v>15000</v>
      </c>
      <c r="I325" s="45">
        <f t="shared" ref="I325:J326" si="147">I326</f>
        <v>0</v>
      </c>
      <c r="J325" s="45">
        <f t="shared" si="147"/>
        <v>0</v>
      </c>
    </row>
    <row r="326" spans="1:10" ht="33.75" x14ac:dyDescent="0.2">
      <c r="A326" s="12" t="s">
        <v>568</v>
      </c>
      <c r="B326" s="3" t="s">
        <v>67</v>
      </c>
      <c r="C326" s="3" t="s">
        <v>74</v>
      </c>
      <c r="D326" s="3" t="s">
        <v>87</v>
      </c>
      <c r="E326" s="3" t="s">
        <v>452</v>
      </c>
      <c r="F326" s="3"/>
      <c r="G326" s="3"/>
      <c r="H326" s="45">
        <f t="shared" si="146"/>
        <v>15000</v>
      </c>
      <c r="I326" s="45">
        <f t="shared" si="147"/>
        <v>0</v>
      </c>
      <c r="J326" s="45">
        <f t="shared" si="147"/>
        <v>0</v>
      </c>
    </row>
    <row r="327" spans="1:10" ht="22.5" x14ac:dyDescent="0.2">
      <c r="A327" s="2" t="s">
        <v>19</v>
      </c>
      <c r="B327" s="3" t="s">
        <v>67</v>
      </c>
      <c r="C327" s="3" t="s">
        <v>74</v>
      </c>
      <c r="D327" s="3" t="s">
        <v>87</v>
      </c>
      <c r="E327" s="3" t="s">
        <v>452</v>
      </c>
      <c r="F327" s="3" t="s">
        <v>180</v>
      </c>
      <c r="G327" s="3"/>
      <c r="H327" s="45">
        <v>15000</v>
      </c>
      <c r="I327" s="45">
        <v>0</v>
      </c>
      <c r="J327" s="45">
        <v>0</v>
      </c>
    </row>
    <row r="328" spans="1:10" x14ac:dyDescent="0.2">
      <c r="A328" s="14" t="s">
        <v>373</v>
      </c>
      <c r="B328" s="3" t="s">
        <v>67</v>
      </c>
      <c r="C328" s="3" t="s">
        <v>74</v>
      </c>
      <c r="D328" s="3" t="s">
        <v>87</v>
      </c>
      <c r="E328" s="3" t="s">
        <v>226</v>
      </c>
      <c r="F328" s="3"/>
      <c r="G328" s="3"/>
      <c r="H328" s="45">
        <f>H329</f>
        <v>3139413.81</v>
      </c>
      <c r="I328" s="45">
        <f t="shared" ref="I328:J328" si="148">I329</f>
        <v>35682700</v>
      </c>
      <c r="J328" s="45">
        <f t="shared" si="148"/>
        <v>33826800</v>
      </c>
    </row>
    <row r="329" spans="1:10" ht="33.75" x14ac:dyDescent="0.2">
      <c r="A329" s="2" t="s">
        <v>692</v>
      </c>
      <c r="B329" s="3" t="s">
        <v>67</v>
      </c>
      <c r="C329" s="3" t="s">
        <v>74</v>
      </c>
      <c r="D329" s="3" t="s">
        <v>87</v>
      </c>
      <c r="E329" s="3" t="s">
        <v>693</v>
      </c>
      <c r="F329" s="3"/>
      <c r="G329" s="3"/>
      <c r="H329" s="45">
        <f>H330+H335</f>
        <v>3139413.81</v>
      </c>
      <c r="I329" s="45">
        <f t="shared" ref="I329:J329" si="149">I330+I335</f>
        <v>35682700</v>
      </c>
      <c r="J329" s="45">
        <f t="shared" si="149"/>
        <v>33826800</v>
      </c>
    </row>
    <row r="330" spans="1:10" ht="22.5" x14ac:dyDescent="0.2">
      <c r="A330" s="63" t="s">
        <v>695</v>
      </c>
      <c r="B330" s="3" t="s">
        <v>67</v>
      </c>
      <c r="C330" s="3" t="s">
        <v>74</v>
      </c>
      <c r="D330" s="3" t="s">
        <v>87</v>
      </c>
      <c r="E330" s="3" t="s">
        <v>694</v>
      </c>
      <c r="F330" s="3"/>
      <c r="G330" s="3"/>
      <c r="H330" s="45">
        <f>H331+H332+H333+H334</f>
        <v>1283688.79</v>
      </c>
      <c r="I330" s="45">
        <f t="shared" ref="I330:J330" si="150">I331+I332+I333+I334</f>
        <v>35682700</v>
      </c>
      <c r="J330" s="45">
        <f t="shared" si="150"/>
        <v>33826800</v>
      </c>
    </row>
    <row r="331" spans="1:10" ht="22.5" x14ac:dyDescent="0.2">
      <c r="A331" s="2" t="s">
        <v>371</v>
      </c>
      <c r="B331" s="3" t="s">
        <v>67</v>
      </c>
      <c r="C331" s="3" t="s">
        <v>74</v>
      </c>
      <c r="D331" s="3" t="s">
        <v>87</v>
      </c>
      <c r="E331" s="3" t="s">
        <v>694</v>
      </c>
      <c r="F331" s="3" t="s">
        <v>83</v>
      </c>
      <c r="G331" s="3"/>
      <c r="H331" s="45">
        <v>0</v>
      </c>
      <c r="I331" s="45">
        <v>420000</v>
      </c>
      <c r="J331" s="45">
        <v>420000</v>
      </c>
    </row>
    <row r="332" spans="1:10" ht="22.5" x14ac:dyDescent="0.2">
      <c r="A332" s="2" t="s">
        <v>371</v>
      </c>
      <c r="B332" s="3" t="s">
        <v>67</v>
      </c>
      <c r="C332" s="3" t="s">
        <v>74</v>
      </c>
      <c r="D332" s="3" t="s">
        <v>87</v>
      </c>
      <c r="E332" s="3" t="s">
        <v>694</v>
      </c>
      <c r="F332" s="3" t="s">
        <v>83</v>
      </c>
      <c r="G332" s="3" t="s">
        <v>186</v>
      </c>
      <c r="H332" s="45">
        <v>0</v>
      </c>
      <c r="I332" s="45">
        <v>35262700</v>
      </c>
      <c r="J332" s="45">
        <v>33406800</v>
      </c>
    </row>
    <row r="333" spans="1:10" ht="22.5" x14ac:dyDescent="0.2">
      <c r="A333" s="2" t="s">
        <v>19</v>
      </c>
      <c r="B333" s="3" t="s">
        <v>67</v>
      </c>
      <c r="C333" s="3" t="s">
        <v>74</v>
      </c>
      <c r="D333" s="3" t="s">
        <v>87</v>
      </c>
      <c r="E333" s="3" t="s">
        <v>694</v>
      </c>
      <c r="F333" s="3" t="s">
        <v>180</v>
      </c>
      <c r="G333" s="3"/>
      <c r="H333" s="45">
        <v>279947.45</v>
      </c>
      <c r="I333" s="45">
        <v>0</v>
      </c>
      <c r="J333" s="45">
        <v>0</v>
      </c>
    </row>
    <row r="334" spans="1:10" ht="22.5" x14ac:dyDescent="0.2">
      <c r="A334" s="2" t="s">
        <v>19</v>
      </c>
      <c r="B334" s="3" t="s">
        <v>67</v>
      </c>
      <c r="C334" s="3" t="s">
        <v>74</v>
      </c>
      <c r="D334" s="3" t="s">
        <v>87</v>
      </c>
      <c r="E334" s="3" t="s">
        <v>694</v>
      </c>
      <c r="F334" s="3" t="s">
        <v>180</v>
      </c>
      <c r="G334" s="3" t="s">
        <v>186</v>
      </c>
      <c r="H334" s="45">
        <v>1003741.34</v>
      </c>
      <c r="I334" s="45">
        <v>0</v>
      </c>
      <c r="J334" s="45">
        <v>0</v>
      </c>
    </row>
    <row r="335" spans="1:10" ht="22.5" x14ac:dyDescent="0.2">
      <c r="A335" s="63" t="s">
        <v>697</v>
      </c>
      <c r="B335" s="3" t="s">
        <v>67</v>
      </c>
      <c r="C335" s="3" t="s">
        <v>74</v>
      </c>
      <c r="D335" s="3" t="s">
        <v>87</v>
      </c>
      <c r="E335" s="3" t="s">
        <v>696</v>
      </c>
      <c r="F335" s="3"/>
      <c r="G335" s="3"/>
      <c r="H335" s="45">
        <f>H336+H337</f>
        <v>1855725.02</v>
      </c>
      <c r="I335" s="45">
        <f t="shared" ref="I335:J335" si="151">I336+I337</f>
        <v>0</v>
      </c>
      <c r="J335" s="45">
        <f t="shared" si="151"/>
        <v>0</v>
      </c>
    </row>
    <row r="336" spans="1:10" ht="22.5" x14ac:dyDescent="0.2">
      <c r="A336" s="2" t="s">
        <v>19</v>
      </c>
      <c r="B336" s="3" t="s">
        <v>67</v>
      </c>
      <c r="C336" s="3" t="s">
        <v>74</v>
      </c>
      <c r="D336" s="3" t="s">
        <v>87</v>
      </c>
      <c r="E336" s="3" t="s">
        <v>696</v>
      </c>
      <c r="F336" s="3" t="s">
        <v>180</v>
      </c>
      <c r="G336" s="3"/>
      <c r="H336" s="45">
        <v>1855.73</v>
      </c>
      <c r="I336" s="45">
        <v>0</v>
      </c>
      <c r="J336" s="45">
        <v>0</v>
      </c>
    </row>
    <row r="337" spans="1:10" ht="22.5" x14ac:dyDescent="0.2">
      <c r="A337" s="2" t="s">
        <v>19</v>
      </c>
      <c r="B337" s="3" t="s">
        <v>67</v>
      </c>
      <c r="C337" s="3" t="s">
        <v>74</v>
      </c>
      <c r="D337" s="3" t="s">
        <v>87</v>
      </c>
      <c r="E337" s="3" t="s">
        <v>696</v>
      </c>
      <c r="F337" s="3" t="s">
        <v>180</v>
      </c>
      <c r="G337" s="3" t="s">
        <v>186</v>
      </c>
      <c r="H337" s="45">
        <v>1853869.29</v>
      </c>
      <c r="I337" s="45">
        <v>0</v>
      </c>
      <c r="J337" s="45">
        <v>0</v>
      </c>
    </row>
    <row r="338" spans="1:10" x14ac:dyDescent="0.2">
      <c r="A338" s="2" t="s">
        <v>429</v>
      </c>
      <c r="B338" s="3" t="s">
        <v>67</v>
      </c>
      <c r="C338" s="3" t="s">
        <v>77</v>
      </c>
      <c r="D338" s="3" t="s">
        <v>75</v>
      </c>
      <c r="E338" s="3"/>
      <c r="F338" s="3"/>
      <c r="G338" s="3"/>
      <c r="H338" s="45">
        <f t="shared" ref="H338:J341" si="152">H339</f>
        <v>5335200</v>
      </c>
      <c r="I338" s="45">
        <f t="shared" si="152"/>
        <v>5576400</v>
      </c>
      <c r="J338" s="45">
        <f t="shared" si="152"/>
        <v>5773700</v>
      </c>
    </row>
    <row r="339" spans="1:10" x14ac:dyDescent="0.2">
      <c r="A339" s="2" t="s">
        <v>145</v>
      </c>
      <c r="B339" s="3" t="s">
        <v>67</v>
      </c>
      <c r="C339" s="3" t="s">
        <v>77</v>
      </c>
      <c r="D339" s="3" t="s">
        <v>88</v>
      </c>
      <c r="E339" s="3"/>
      <c r="F339" s="3"/>
      <c r="G339" s="3"/>
      <c r="H339" s="45">
        <f>H340</f>
        <v>5335200</v>
      </c>
      <c r="I339" s="45">
        <f>I340</f>
        <v>5576400</v>
      </c>
      <c r="J339" s="45">
        <f>J340</f>
        <v>5773700</v>
      </c>
    </row>
    <row r="340" spans="1:10" x14ac:dyDescent="0.2">
      <c r="A340" s="14" t="s">
        <v>373</v>
      </c>
      <c r="B340" s="3" t="s">
        <v>67</v>
      </c>
      <c r="C340" s="3" t="s">
        <v>77</v>
      </c>
      <c r="D340" s="3" t="s">
        <v>88</v>
      </c>
      <c r="E340" s="3" t="s">
        <v>226</v>
      </c>
      <c r="F340" s="3"/>
      <c r="G340" s="3"/>
      <c r="H340" s="45">
        <f t="shared" si="152"/>
        <v>5335200</v>
      </c>
      <c r="I340" s="45">
        <f t="shared" si="152"/>
        <v>5576400</v>
      </c>
      <c r="J340" s="45">
        <f t="shared" si="152"/>
        <v>5773700</v>
      </c>
    </row>
    <row r="341" spans="1:10" ht="22.5" x14ac:dyDescent="0.2">
      <c r="A341" s="2" t="s">
        <v>761</v>
      </c>
      <c r="B341" s="3" t="s">
        <v>67</v>
      </c>
      <c r="C341" s="3" t="s">
        <v>77</v>
      </c>
      <c r="D341" s="3" t="s">
        <v>88</v>
      </c>
      <c r="E341" s="3" t="s">
        <v>593</v>
      </c>
      <c r="F341" s="3"/>
      <c r="G341" s="3"/>
      <c r="H341" s="45">
        <f t="shared" si="152"/>
        <v>5335200</v>
      </c>
      <c r="I341" s="45">
        <f t="shared" si="152"/>
        <v>5576400</v>
      </c>
      <c r="J341" s="45">
        <f t="shared" si="152"/>
        <v>5773700</v>
      </c>
    </row>
    <row r="342" spans="1:10" ht="22.5" x14ac:dyDescent="0.2">
      <c r="A342" s="2" t="s">
        <v>147</v>
      </c>
      <c r="B342" s="3" t="s">
        <v>67</v>
      </c>
      <c r="C342" s="3" t="s">
        <v>77</v>
      </c>
      <c r="D342" s="3" t="s">
        <v>88</v>
      </c>
      <c r="E342" s="3" t="s">
        <v>593</v>
      </c>
      <c r="F342" s="3" t="s">
        <v>146</v>
      </c>
      <c r="G342" s="3" t="s">
        <v>428</v>
      </c>
      <c r="H342" s="46">
        <v>5335200</v>
      </c>
      <c r="I342" s="46">
        <v>5576400</v>
      </c>
      <c r="J342" s="46">
        <v>5773700</v>
      </c>
    </row>
    <row r="343" spans="1:10" x14ac:dyDescent="0.2">
      <c r="A343" s="2" t="s">
        <v>392</v>
      </c>
      <c r="B343" s="3" t="s">
        <v>67</v>
      </c>
      <c r="C343" s="3" t="s">
        <v>88</v>
      </c>
      <c r="D343" s="3" t="s">
        <v>75</v>
      </c>
      <c r="E343" s="3"/>
      <c r="F343" s="3"/>
      <c r="G343" s="3"/>
      <c r="H343" s="46">
        <f t="shared" ref="H343:J346" si="153">H344</f>
        <v>1559300</v>
      </c>
      <c r="I343" s="46">
        <f t="shared" si="153"/>
        <v>1559300</v>
      </c>
      <c r="J343" s="46">
        <f t="shared" si="153"/>
        <v>1559300</v>
      </c>
    </row>
    <row r="344" spans="1:10" ht="22.5" x14ac:dyDescent="0.2">
      <c r="A344" s="2" t="s">
        <v>389</v>
      </c>
      <c r="B344" s="3" t="s">
        <v>67</v>
      </c>
      <c r="C344" s="3" t="s">
        <v>88</v>
      </c>
      <c r="D344" s="3" t="s">
        <v>135</v>
      </c>
      <c r="E344" s="3"/>
      <c r="F344" s="3"/>
      <c r="G344" s="3"/>
      <c r="H344" s="45">
        <f t="shared" si="153"/>
        <v>1559300</v>
      </c>
      <c r="I344" s="45">
        <f t="shared" si="153"/>
        <v>1559300</v>
      </c>
      <c r="J344" s="45">
        <f t="shared" si="153"/>
        <v>1559300</v>
      </c>
    </row>
    <row r="345" spans="1:10" ht="56.25" x14ac:dyDescent="0.2">
      <c r="A345" s="2" t="s">
        <v>648</v>
      </c>
      <c r="B345" s="3" t="s">
        <v>67</v>
      </c>
      <c r="C345" s="3" t="s">
        <v>88</v>
      </c>
      <c r="D345" s="3" t="s">
        <v>135</v>
      </c>
      <c r="E345" s="3" t="s">
        <v>0</v>
      </c>
      <c r="F345" s="3"/>
      <c r="G345" s="3"/>
      <c r="H345" s="45">
        <f t="shared" si="153"/>
        <v>1559300</v>
      </c>
      <c r="I345" s="45">
        <f t="shared" si="153"/>
        <v>1559300</v>
      </c>
      <c r="J345" s="45">
        <f t="shared" si="153"/>
        <v>1559300</v>
      </c>
    </row>
    <row r="346" spans="1:10" ht="22.5" x14ac:dyDescent="0.2">
      <c r="A346" s="17" t="s">
        <v>24</v>
      </c>
      <c r="B346" s="3" t="s">
        <v>67</v>
      </c>
      <c r="C346" s="3" t="s">
        <v>88</v>
      </c>
      <c r="D346" s="3" t="s">
        <v>135</v>
      </c>
      <c r="E346" s="3" t="s">
        <v>189</v>
      </c>
      <c r="F346" s="3"/>
      <c r="G346" s="3"/>
      <c r="H346" s="45">
        <f t="shared" si="153"/>
        <v>1559300</v>
      </c>
      <c r="I346" s="45">
        <f t="shared" si="153"/>
        <v>1559300</v>
      </c>
      <c r="J346" s="45">
        <f t="shared" si="153"/>
        <v>1559300</v>
      </c>
    </row>
    <row r="347" spans="1:10" ht="22.5" x14ac:dyDescent="0.2">
      <c r="A347" s="63" t="s">
        <v>699</v>
      </c>
      <c r="B347" s="3" t="s">
        <v>67</v>
      </c>
      <c r="C347" s="3" t="s">
        <v>88</v>
      </c>
      <c r="D347" s="3" t="s">
        <v>135</v>
      </c>
      <c r="E347" s="3" t="s">
        <v>189</v>
      </c>
      <c r="F347" s="3" t="s">
        <v>698</v>
      </c>
      <c r="G347" s="3" t="s">
        <v>186</v>
      </c>
      <c r="H347" s="46">
        <v>1559300</v>
      </c>
      <c r="I347" s="46">
        <v>1559300</v>
      </c>
      <c r="J347" s="46">
        <v>1559300</v>
      </c>
    </row>
    <row r="348" spans="1:10" x14ac:dyDescent="0.2">
      <c r="A348" s="2" t="s">
        <v>102</v>
      </c>
      <c r="B348" s="3" t="s">
        <v>67</v>
      </c>
      <c r="C348" s="3" t="s">
        <v>97</v>
      </c>
      <c r="D348" s="3" t="s">
        <v>75</v>
      </c>
      <c r="E348" s="3"/>
      <c r="F348" s="3"/>
      <c r="G348" s="3"/>
      <c r="H348" s="46">
        <f t="shared" ref="H348:J348" si="154">H349</f>
        <v>36894490.200000003</v>
      </c>
      <c r="I348" s="46">
        <f t="shared" si="154"/>
        <v>28713560</v>
      </c>
      <c r="J348" s="46">
        <f t="shared" si="154"/>
        <v>28713560</v>
      </c>
    </row>
    <row r="349" spans="1:10" x14ac:dyDescent="0.2">
      <c r="A349" s="2" t="s">
        <v>169</v>
      </c>
      <c r="B349" s="3" t="s">
        <v>67</v>
      </c>
      <c r="C349" s="3" t="s">
        <v>97</v>
      </c>
      <c r="D349" s="3" t="s">
        <v>77</v>
      </c>
      <c r="E349" s="3"/>
      <c r="F349" s="3"/>
      <c r="G349" s="3"/>
      <c r="H349" s="45">
        <f>H350+H355</f>
        <v>36894490.200000003</v>
      </c>
      <c r="I349" s="45">
        <f t="shared" ref="I349:J349" si="155">I350+I355</f>
        <v>28713560</v>
      </c>
      <c r="J349" s="45">
        <f t="shared" si="155"/>
        <v>28713560</v>
      </c>
    </row>
    <row r="350" spans="1:10" ht="22.5" x14ac:dyDescent="0.2">
      <c r="A350" s="9" t="s">
        <v>430</v>
      </c>
      <c r="B350" s="3" t="s">
        <v>67</v>
      </c>
      <c r="C350" s="3" t="s">
        <v>97</v>
      </c>
      <c r="D350" s="3" t="s">
        <v>77</v>
      </c>
      <c r="E350" s="3" t="s">
        <v>230</v>
      </c>
      <c r="F350" s="3"/>
      <c r="G350" s="3"/>
      <c r="H350" s="45">
        <f>H351</f>
        <v>17003166.600000001</v>
      </c>
      <c r="I350" s="45">
        <f t="shared" ref="I350:J351" si="156">I351</f>
        <v>28713560</v>
      </c>
      <c r="J350" s="45">
        <f t="shared" si="156"/>
        <v>28713560</v>
      </c>
    </row>
    <row r="351" spans="1:10" x14ac:dyDescent="0.2">
      <c r="A351" s="2" t="s">
        <v>361</v>
      </c>
      <c r="B351" s="3" t="s">
        <v>67</v>
      </c>
      <c r="C351" s="3" t="s">
        <v>97</v>
      </c>
      <c r="D351" s="3" t="s">
        <v>77</v>
      </c>
      <c r="E351" s="3" t="s">
        <v>360</v>
      </c>
      <c r="F351" s="3"/>
      <c r="G351" s="3"/>
      <c r="H351" s="45">
        <f>H352</f>
        <v>17003166.600000001</v>
      </c>
      <c r="I351" s="45">
        <f t="shared" si="156"/>
        <v>28713560</v>
      </c>
      <c r="J351" s="45">
        <f t="shared" si="156"/>
        <v>28713560</v>
      </c>
    </row>
    <row r="352" spans="1:10" ht="56.25" x14ac:dyDescent="0.2">
      <c r="A352" s="57" t="s">
        <v>669</v>
      </c>
      <c r="B352" s="3" t="s">
        <v>67</v>
      </c>
      <c r="C352" s="3" t="s">
        <v>97</v>
      </c>
      <c r="D352" s="3" t="s">
        <v>77</v>
      </c>
      <c r="E352" s="3" t="s">
        <v>536</v>
      </c>
      <c r="F352" s="3"/>
      <c r="G352" s="3"/>
      <c r="H352" s="45">
        <f>H353+H354</f>
        <v>17003166.600000001</v>
      </c>
      <c r="I352" s="45">
        <f t="shared" ref="I352:J352" si="157">I353+I354</f>
        <v>28713560</v>
      </c>
      <c r="J352" s="45">
        <f t="shared" si="157"/>
        <v>28713560</v>
      </c>
    </row>
    <row r="353" spans="1:10" ht="22.5" x14ac:dyDescent="0.2">
      <c r="A353" s="2" t="s">
        <v>19</v>
      </c>
      <c r="B353" s="3" t="s">
        <v>67</v>
      </c>
      <c r="C353" s="3" t="s">
        <v>97</v>
      </c>
      <c r="D353" s="3" t="s">
        <v>77</v>
      </c>
      <c r="E353" s="3" t="s">
        <v>536</v>
      </c>
      <c r="F353" s="3" t="s">
        <v>180</v>
      </c>
      <c r="G353" s="3"/>
      <c r="H353" s="45">
        <v>1504666.6</v>
      </c>
      <c r="I353" s="45">
        <v>3016560</v>
      </c>
      <c r="J353" s="45">
        <v>3016560</v>
      </c>
    </row>
    <row r="354" spans="1:10" ht="22.5" x14ac:dyDescent="0.2">
      <c r="A354" s="2" t="s">
        <v>19</v>
      </c>
      <c r="B354" s="3" t="s">
        <v>67</v>
      </c>
      <c r="C354" s="3" t="s">
        <v>97</v>
      </c>
      <c r="D354" s="3" t="s">
        <v>77</v>
      </c>
      <c r="E354" s="3" t="s">
        <v>536</v>
      </c>
      <c r="F354" s="3" t="s">
        <v>180</v>
      </c>
      <c r="G354" s="3" t="s">
        <v>186</v>
      </c>
      <c r="H354" s="46">
        <v>15498500</v>
      </c>
      <c r="I354" s="46">
        <v>25697000</v>
      </c>
      <c r="J354" s="46">
        <v>25697000</v>
      </c>
    </row>
    <row r="355" spans="1:10" ht="22.5" x14ac:dyDescent="0.2">
      <c r="A355" s="12" t="s">
        <v>610</v>
      </c>
      <c r="B355" s="3" t="s">
        <v>67</v>
      </c>
      <c r="C355" s="3" t="s">
        <v>97</v>
      </c>
      <c r="D355" s="3" t="s">
        <v>77</v>
      </c>
      <c r="E355" s="3" t="s">
        <v>608</v>
      </c>
      <c r="F355" s="3"/>
      <c r="G355" s="3"/>
      <c r="H355" s="46">
        <f>H358+H363+H356</f>
        <v>19891323.600000001</v>
      </c>
      <c r="I355" s="46">
        <f t="shared" ref="I355:J355" si="158">I358+I363+I356</f>
        <v>0</v>
      </c>
      <c r="J355" s="46">
        <f t="shared" si="158"/>
        <v>0</v>
      </c>
    </row>
    <row r="356" spans="1:10" ht="22.5" x14ac:dyDescent="0.2">
      <c r="A356" s="63" t="s">
        <v>701</v>
      </c>
      <c r="B356" s="3" t="s">
        <v>67</v>
      </c>
      <c r="C356" s="3" t="s">
        <v>97</v>
      </c>
      <c r="D356" s="3" t="s">
        <v>77</v>
      </c>
      <c r="E356" s="3" t="s">
        <v>700</v>
      </c>
      <c r="F356" s="3"/>
      <c r="G356" s="3"/>
      <c r="H356" s="46">
        <f>H357</f>
        <v>1507180</v>
      </c>
      <c r="I356" s="46">
        <f t="shared" ref="I356:J356" si="159">I357</f>
        <v>0</v>
      </c>
      <c r="J356" s="46">
        <f t="shared" si="159"/>
        <v>0</v>
      </c>
    </row>
    <row r="357" spans="1:10" ht="22.5" x14ac:dyDescent="0.2">
      <c r="A357" s="2" t="s">
        <v>19</v>
      </c>
      <c r="B357" s="3" t="s">
        <v>67</v>
      </c>
      <c r="C357" s="3" t="s">
        <v>97</v>
      </c>
      <c r="D357" s="3" t="s">
        <v>77</v>
      </c>
      <c r="E357" s="3" t="s">
        <v>700</v>
      </c>
      <c r="F357" s="3" t="s">
        <v>180</v>
      </c>
      <c r="G357" s="3"/>
      <c r="H357" s="46">
        <v>1507180</v>
      </c>
      <c r="I357" s="46">
        <v>0</v>
      </c>
      <c r="J357" s="46">
        <v>0</v>
      </c>
    </row>
    <row r="358" spans="1:10" ht="22.5" x14ac:dyDescent="0.2">
      <c r="A358" s="2" t="s">
        <v>612</v>
      </c>
      <c r="B358" s="3" t="s">
        <v>67</v>
      </c>
      <c r="C358" s="3" t="s">
        <v>97</v>
      </c>
      <c r="D358" s="3" t="s">
        <v>77</v>
      </c>
      <c r="E358" s="3" t="s">
        <v>611</v>
      </c>
      <c r="F358" s="3"/>
      <c r="G358" s="3"/>
      <c r="H358" s="46">
        <f>H359+H360+H361</f>
        <v>13716850</v>
      </c>
      <c r="I358" s="46">
        <f t="shared" ref="I358:J358" si="160">I359+I360</f>
        <v>0</v>
      </c>
      <c r="J358" s="46">
        <f t="shared" si="160"/>
        <v>0</v>
      </c>
    </row>
    <row r="359" spans="1:10" ht="22.5" x14ac:dyDescent="0.2">
      <c r="A359" s="2" t="s">
        <v>19</v>
      </c>
      <c r="B359" s="3" t="s">
        <v>67</v>
      </c>
      <c r="C359" s="3" t="s">
        <v>97</v>
      </c>
      <c r="D359" s="3" t="s">
        <v>77</v>
      </c>
      <c r="E359" s="3" t="s">
        <v>611</v>
      </c>
      <c r="F359" s="3" t="s">
        <v>180</v>
      </c>
      <c r="G359" s="3"/>
      <c r="H359" s="46">
        <v>15250</v>
      </c>
      <c r="I359" s="46">
        <v>0</v>
      </c>
      <c r="J359" s="46">
        <v>0</v>
      </c>
    </row>
    <row r="360" spans="1:10" ht="22.5" x14ac:dyDescent="0.2">
      <c r="A360" s="2" t="s">
        <v>19</v>
      </c>
      <c r="B360" s="3" t="s">
        <v>67</v>
      </c>
      <c r="C360" s="3" t="s">
        <v>97</v>
      </c>
      <c r="D360" s="3" t="s">
        <v>77</v>
      </c>
      <c r="E360" s="3" t="s">
        <v>611</v>
      </c>
      <c r="F360" s="3" t="s">
        <v>180</v>
      </c>
      <c r="G360" s="3" t="s">
        <v>186</v>
      </c>
      <c r="H360" s="46">
        <v>548100</v>
      </c>
      <c r="I360" s="46">
        <v>0</v>
      </c>
      <c r="J360" s="46">
        <v>0</v>
      </c>
    </row>
    <row r="361" spans="1:10" ht="22.5" x14ac:dyDescent="0.2">
      <c r="A361" s="2" t="s">
        <v>19</v>
      </c>
      <c r="B361" s="3" t="s">
        <v>67</v>
      </c>
      <c r="C361" s="3" t="s">
        <v>97</v>
      </c>
      <c r="D361" s="3" t="s">
        <v>77</v>
      </c>
      <c r="E361" s="3" t="s">
        <v>611</v>
      </c>
      <c r="F361" s="3" t="s">
        <v>180</v>
      </c>
      <c r="G361" s="3" t="s">
        <v>428</v>
      </c>
      <c r="H361" s="46">
        <v>13153500</v>
      </c>
      <c r="I361" s="46">
        <v>0</v>
      </c>
      <c r="J361" s="45">
        <v>0</v>
      </c>
    </row>
    <row r="362" spans="1:10" ht="22.5" x14ac:dyDescent="0.2">
      <c r="A362" s="12" t="s">
        <v>610</v>
      </c>
      <c r="B362" s="3" t="s">
        <v>67</v>
      </c>
      <c r="C362" s="3" t="s">
        <v>97</v>
      </c>
      <c r="D362" s="3" t="s">
        <v>88</v>
      </c>
      <c r="E362" s="3" t="s">
        <v>608</v>
      </c>
      <c r="F362" s="3"/>
      <c r="G362" s="3"/>
      <c r="H362" s="46">
        <f>H363</f>
        <v>4667293.5999999996</v>
      </c>
      <c r="I362" s="46">
        <v>0</v>
      </c>
      <c r="J362" s="46">
        <v>0</v>
      </c>
    </row>
    <row r="363" spans="1:10" x14ac:dyDescent="0.2">
      <c r="A363" s="2" t="s">
        <v>638</v>
      </c>
      <c r="B363" s="3" t="s">
        <v>67</v>
      </c>
      <c r="C363" s="3" t="s">
        <v>97</v>
      </c>
      <c r="D363" s="3" t="s">
        <v>88</v>
      </c>
      <c r="E363" s="3" t="s">
        <v>637</v>
      </c>
      <c r="F363" s="3"/>
      <c r="G363" s="3"/>
      <c r="H363" s="46">
        <f>H364+H365+H366</f>
        <v>4667293.5999999996</v>
      </c>
      <c r="I363" s="46">
        <v>0</v>
      </c>
      <c r="J363" s="46">
        <v>0</v>
      </c>
    </row>
    <row r="364" spans="1:10" ht="22.5" x14ac:dyDescent="0.2">
      <c r="A364" s="2" t="s">
        <v>19</v>
      </c>
      <c r="B364" s="3" t="s">
        <v>67</v>
      </c>
      <c r="C364" s="3" t="s">
        <v>97</v>
      </c>
      <c r="D364" s="3" t="s">
        <v>88</v>
      </c>
      <c r="E364" s="3" t="s">
        <v>637</v>
      </c>
      <c r="F364" s="3" t="s">
        <v>180</v>
      </c>
      <c r="G364" s="3"/>
      <c r="H364" s="46">
        <f>1609151.2+296442.4</f>
        <v>1905593.6</v>
      </c>
      <c r="I364" s="46">
        <v>0</v>
      </c>
      <c r="J364" s="46">
        <v>0</v>
      </c>
    </row>
    <row r="365" spans="1:10" ht="22.5" x14ac:dyDescent="0.2">
      <c r="A365" s="2" t="s">
        <v>19</v>
      </c>
      <c r="B365" s="3" t="s">
        <v>67</v>
      </c>
      <c r="C365" s="3" t="s">
        <v>97</v>
      </c>
      <c r="D365" s="3" t="s">
        <v>88</v>
      </c>
      <c r="E365" s="3" t="s">
        <v>637</v>
      </c>
      <c r="F365" s="3" t="s">
        <v>180</v>
      </c>
      <c r="G365" s="3" t="s">
        <v>186</v>
      </c>
      <c r="H365" s="46">
        <f>1759700+670200</f>
        <v>2429900</v>
      </c>
      <c r="I365" s="46">
        <v>0</v>
      </c>
      <c r="J365" s="46">
        <v>0</v>
      </c>
    </row>
    <row r="366" spans="1:10" ht="22.5" x14ac:dyDescent="0.2">
      <c r="A366" s="2" t="s">
        <v>19</v>
      </c>
      <c r="B366" s="3" t="s">
        <v>67</v>
      </c>
      <c r="C366" s="3" t="s">
        <v>97</v>
      </c>
      <c r="D366" s="3" t="s">
        <v>88</v>
      </c>
      <c r="E366" s="3" t="s">
        <v>637</v>
      </c>
      <c r="F366" s="3" t="s">
        <v>180</v>
      </c>
      <c r="G366" s="3" t="s">
        <v>428</v>
      </c>
      <c r="H366" s="46">
        <f>240300+91500</f>
        <v>331800</v>
      </c>
      <c r="I366" s="46">
        <v>0</v>
      </c>
      <c r="J366" s="45">
        <v>0</v>
      </c>
    </row>
    <row r="367" spans="1:10" x14ac:dyDescent="0.2">
      <c r="A367" s="2" t="s">
        <v>436</v>
      </c>
      <c r="B367" s="3" t="s">
        <v>67</v>
      </c>
      <c r="C367" s="3" t="s">
        <v>103</v>
      </c>
      <c r="D367" s="3" t="s">
        <v>75</v>
      </c>
      <c r="E367" s="3"/>
      <c r="F367" s="3"/>
      <c r="G367" s="3"/>
      <c r="H367" s="46">
        <f t="shared" ref="H367:J368" si="161">H368</f>
        <v>2409870</v>
      </c>
      <c r="I367" s="46">
        <f t="shared" si="161"/>
        <v>0</v>
      </c>
      <c r="J367" s="46">
        <f t="shared" si="161"/>
        <v>0</v>
      </c>
    </row>
    <row r="368" spans="1:10" x14ac:dyDescent="0.2">
      <c r="A368" s="14" t="s">
        <v>104</v>
      </c>
      <c r="B368" s="3" t="s">
        <v>67</v>
      </c>
      <c r="C368" s="3" t="s">
        <v>103</v>
      </c>
      <c r="D368" s="3" t="s">
        <v>97</v>
      </c>
      <c r="E368" s="3"/>
      <c r="F368" s="3"/>
      <c r="G368" s="3"/>
      <c r="H368" s="45">
        <f t="shared" si="161"/>
        <v>2409870</v>
      </c>
      <c r="I368" s="45">
        <f t="shared" si="161"/>
        <v>0</v>
      </c>
      <c r="J368" s="45">
        <f t="shared" si="161"/>
        <v>0</v>
      </c>
    </row>
    <row r="369" spans="1:10" ht="33.75" x14ac:dyDescent="0.2">
      <c r="A369" s="12" t="s">
        <v>554</v>
      </c>
      <c r="B369" s="3" t="s">
        <v>67</v>
      </c>
      <c r="C369" s="3" t="s">
        <v>103</v>
      </c>
      <c r="D369" s="3" t="s">
        <v>97</v>
      </c>
      <c r="E369" s="3" t="s">
        <v>357</v>
      </c>
      <c r="F369" s="3"/>
      <c r="G369" s="3"/>
      <c r="H369" s="45">
        <f>H370+H372</f>
        <v>2409870</v>
      </c>
      <c r="I369" s="45">
        <f t="shared" ref="I369:J369" si="162">I370+I372</f>
        <v>0</v>
      </c>
      <c r="J369" s="45">
        <f t="shared" si="162"/>
        <v>0</v>
      </c>
    </row>
    <row r="370" spans="1:10" ht="22.5" x14ac:dyDescent="0.2">
      <c r="A370" s="10" t="s">
        <v>535</v>
      </c>
      <c r="B370" s="3" t="s">
        <v>67</v>
      </c>
      <c r="C370" s="3" t="s">
        <v>103</v>
      </c>
      <c r="D370" s="3" t="s">
        <v>97</v>
      </c>
      <c r="E370" s="3" t="s">
        <v>534</v>
      </c>
      <c r="F370" s="3"/>
      <c r="G370" s="3"/>
      <c r="H370" s="45">
        <f>H371</f>
        <v>731870</v>
      </c>
      <c r="I370" s="45">
        <f>I371</f>
        <v>0</v>
      </c>
      <c r="J370" s="45">
        <f>J371</f>
        <v>0</v>
      </c>
    </row>
    <row r="371" spans="1:10" ht="22.5" x14ac:dyDescent="0.2">
      <c r="A371" s="2" t="s">
        <v>19</v>
      </c>
      <c r="B371" s="3" t="s">
        <v>67</v>
      </c>
      <c r="C371" s="3" t="s">
        <v>103</v>
      </c>
      <c r="D371" s="3" t="s">
        <v>97</v>
      </c>
      <c r="E371" s="3" t="s">
        <v>534</v>
      </c>
      <c r="F371" s="3" t="s">
        <v>180</v>
      </c>
      <c r="G371" s="3"/>
      <c r="H371" s="45">
        <v>731870</v>
      </c>
      <c r="I371" s="46">
        <v>0</v>
      </c>
      <c r="J371" s="46">
        <v>0</v>
      </c>
    </row>
    <row r="372" spans="1:10" ht="22.5" x14ac:dyDescent="0.2">
      <c r="A372" s="67" t="s">
        <v>702</v>
      </c>
      <c r="B372" s="51" t="s">
        <v>67</v>
      </c>
      <c r="C372" s="51" t="s">
        <v>103</v>
      </c>
      <c r="D372" s="51" t="s">
        <v>97</v>
      </c>
      <c r="E372" s="51" t="s">
        <v>703</v>
      </c>
      <c r="F372" s="51"/>
      <c r="G372" s="51"/>
      <c r="H372" s="45">
        <f>H373</f>
        <v>1678000</v>
      </c>
      <c r="I372" s="45">
        <f t="shared" ref="I372:J372" si="163">I373</f>
        <v>0</v>
      </c>
      <c r="J372" s="45">
        <f t="shared" si="163"/>
        <v>0</v>
      </c>
    </row>
    <row r="373" spans="1:10" ht="22.5" x14ac:dyDescent="0.2">
      <c r="A373" s="50" t="s">
        <v>704</v>
      </c>
      <c r="B373" s="51" t="s">
        <v>67</v>
      </c>
      <c r="C373" s="51" t="s">
        <v>103</v>
      </c>
      <c r="D373" s="51" t="s">
        <v>97</v>
      </c>
      <c r="E373" s="51" t="s">
        <v>705</v>
      </c>
      <c r="F373" s="51"/>
      <c r="G373" s="51"/>
      <c r="H373" s="45">
        <f>H374+H375</f>
        <v>1678000</v>
      </c>
      <c r="I373" s="45">
        <f t="shared" ref="I373:J373" si="164">I374+I375</f>
        <v>0</v>
      </c>
      <c r="J373" s="45">
        <f t="shared" si="164"/>
        <v>0</v>
      </c>
    </row>
    <row r="374" spans="1:10" ht="22.5" x14ac:dyDescent="0.2">
      <c r="A374" s="66" t="s">
        <v>19</v>
      </c>
      <c r="B374" s="51" t="s">
        <v>67</v>
      </c>
      <c r="C374" s="51" t="s">
        <v>103</v>
      </c>
      <c r="D374" s="51" t="s">
        <v>97</v>
      </c>
      <c r="E374" s="51" t="s">
        <v>705</v>
      </c>
      <c r="F374" s="51" t="s">
        <v>180</v>
      </c>
      <c r="G374" s="51"/>
      <c r="H374" s="45">
        <v>268130</v>
      </c>
      <c r="I374" s="46">
        <v>0</v>
      </c>
      <c r="J374" s="46">
        <v>0</v>
      </c>
    </row>
    <row r="375" spans="1:10" ht="22.5" x14ac:dyDescent="0.2">
      <c r="A375" s="66" t="s">
        <v>19</v>
      </c>
      <c r="B375" s="51" t="s">
        <v>67</v>
      </c>
      <c r="C375" s="51" t="s">
        <v>103</v>
      </c>
      <c r="D375" s="51" t="s">
        <v>97</v>
      </c>
      <c r="E375" s="51" t="s">
        <v>705</v>
      </c>
      <c r="F375" s="51" t="s">
        <v>180</v>
      </c>
      <c r="G375" s="51" t="s">
        <v>186</v>
      </c>
      <c r="H375" s="45">
        <v>1409870</v>
      </c>
      <c r="I375" s="46">
        <v>0</v>
      </c>
      <c r="J375" s="46">
        <v>0</v>
      </c>
    </row>
    <row r="376" spans="1:10" x14ac:dyDescent="0.2">
      <c r="A376" s="13" t="s">
        <v>400</v>
      </c>
      <c r="B376" s="3" t="s">
        <v>67</v>
      </c>
      <c r="C376" s="3" t="s">
        <v>105</v>
      </c>
      <c r="D376" s="3" t="s">
        <v>75</v>
      </c>
      <c r="E376" s="3"/>
      <c r="F376" s="3"/>
      <c r="G376" s="3"/>
      <c r="H376" s="45">
        <f>H377</f>
        <v>5708889.5800000001</v>
      </c>
      <c r="I376" s="45">
        <f t="shared" ref="I376:J376" si="165">I377</f>
        <v>0</v>
      </c>
      <c r="J376" s="45">
        <f t="shared" si="165"/>
        <v>0</v>
      </c>
    </row>
    <row r="377" spans="1:10" x14ac:dyDescent="0.2">
      <c r="A377" s="2" t="s">
        <v>401</v>
      </c>
      <c r="B377" s="3" t="s">
        <v>67</v>
      </c>
      <c r="C377" s="3" t="s">
        <v>105</v>
      </c>
      <c r="D377" s="3" t="s">
        <v>97</v>
      </c>
      <c r="E377" s="3"/>
      <c r="F377" s="3"/>
      <c r="G377" s="3"/>
      <c r="H377" s="45">
        <f>H378</f>
        <v>5708889.5800000001</v>
      </c>
      <c r="I377" s="45">
        <f t="shared" ref="I377:J377" si="166">I378</f>
        <v>0</v>
      </c>
      <c r="J377" s="45">
        <f t="shared" si="166"/>
        <v>0</v>
      </c>
    </row>
    <row r="378" spans="1:10" x14ac:dyDescent="0.2">
      <c r="A378" s="14" t="s">
        <v>373</v>
      </c>
      <c r="B378" s="3" t="s">
        <v>67</v>
      </c>
      <c r="C378" s="3" t="s">
        <v>105</v>
      </c>
      <c r="D378" s="3" t="s">
        <v>97</v>
      </c>
      <c r="E378" s="3" t="s">
        <v>226</v>
      </c>
      <c r="F378" s="3"/>
      <c r="G378" s="3"/>
      <c r="H378" s="45">
        <f>H379</f>
        <v>5708889.5800000001</v>
      </c>
      <c r="I378" s="45">
        <f t="shared" ref="I378:J378" si="167">I379</f>
        <v>0</v>
      </c>
      <c r="J378" s="45">
        <f t="shared" si="167"/>
        <v>0</v>
      </c>
    </row>
    <row r="379" spans="1:10" ht="33.75" x14ac:dyDescent="0.2">
      <c r="A379" s="2" t="s">
        <v>692</v>
      </c>
      <c r="B379" s="3" t="s">
        <v>67</v>
      </c>
      <c r="C379" s="3" t="s">
        <v>105</v>
      </c>
      <c r="D379" s="3" t="s">
        <v>97</v>
      </c>
      <c r="E379" s="3" t="s">
        <v>693</v>
      </c>
      <c r="F379" s="3"/>
      <c r="G379" s="3"/>
      <c r="H379" s="45">
        <f>H380</f>
        <v>5708889.5800000001</v>
      </c>
      <c r="I379" s="45">
        <f t="shared" ref="I379:J379" si="168">I380</f>
        <v>0</v>
      </c>
      <c r="J379" s="45">
        <f t="shared" si="168"/>
        <v>0</v>
      </c>
    </row>
    <row r="380" spans="1:10" ht="33.75" x14ac:dyDescent="0.2">
      <c r="A380" s="63" t="s">
        <v>707</v>
      </c>
      <c r="B380" s="3" t="s">
        <v>67</v>
      </c>
      <c r="C380" s="3" t="s">
        <v>105</v>
      </c>
      <c r="D380" s="3" t="s">
        <v>97</v>
      </c>
      <c r="E380" s="3" t="s">
        <v>706</v>
      </c>
      <c r="F380" s="3"/>
      <c r="G380" s="3"/>
      <c r="H380" s="45">
        <f>H381+H382</f>
        <v>5708889.5800000001</v>
      </c>
      <c r="I380" s="45">
        <f t="shared" ref="I380:J380" si="169">I381+I382</f>
        <v>0</v>
      </c>
      <c r="J380" s="45">
        <f t="shared" si="169"/>
        <v>0</v>
      </c>
    </row>
    <row r="381" spans="1:10" ht="22.5" x14ac:dyDescent="0.2">
      <c r="A381" s="2" t="s">
        <v>19</v>
      </c>
      <c r="B381" s="3" t="s">
        <v>67</v>
      </c>
      <c r="C381" s="3" t="s">
        <v>105</v>
      </c>
      <c r="D381" s="3" t="s">
        <v>97</v>
      </c>
      <c r="E381" s="3" t="s">
        <v>706</v>
      </c>
      <c r="F381" s="3" t="s">
        <v>180</v>
      </c>
      <c r="G381" s="3"/>
      <c r="H381" s="45">
        <v>5708.89</v>
      </c>
      <c r="I381" s="46">
        <v>0</v>
      </c>
      <c r="J381" s="46">
        <v>0</v>
      </c>
    </row>
    <row r="382" spans="1:10" ht="22.5" x14ac:dyDescent="0.2">
      <c r="A382" s="2" t="s">
        <v>19</v>
      </c>
      <c r="B382" s="3" t="s">
        <v>67</v>
      </c>
      <c r="C382" s="3" t="s">
        <v>105</v>
      </c>
      <c r="D382" s="3" t="s">
        <v>97</v>
      </c>
      <c r="E382" s="3" t="s">
        <v>706</v>
      </c>
      <c r="F382" s="3" t="s">
        <v>180</v>
      </c>
      <c r="G382" s="3" t="s">
        <v>186</v>
      </c>
      <c r="H382" s="45">
        <v>5703180.6900000004</v>
      </c>
      <c r="I382" s="46">
        <v>0</v>
      </c>
      <c r="J382" s="46">
        <v>0</v>
      </c>
    </row>
    <row r="383" spans="1:10" ht="22.5" x14ac:dyDescent="0.2">
      <c r="A383" s="2" t="s">
        <v>437</v>
      </c>
      <c r="B383" s="3" t="s">
        <v>67</v>
      </c>
      <c r="C383" s="3" t="s">
        <v>148</v>
      </c>
      <c r="D383" s="3" t="s">
        <v>75</v>
      </c>
      <c r="E383" s="3"/>
      <c r="F383" s="3"/>
      <c r="G383" s="3"/>
      <c r="H383" s="45">
        <f>H384+H388</f>
        <v>103022408.16</v>
      </c>
      <c r="I383" s="45">
        <f t="shared" ref="I383:J383" si="170">I384+I388</f>
        <v>51856000</v>
      </c>
      <c r="J383" s="45">
        <f t="shared" si="170"/>
        <v>51856000</v>
      </c>
    </row>
    <row r="384" spans="1:10" ht="22.5" x14ac:dyDescent="0.2">
      <c r="A384" s="2" t="s">
        <v>14</v>
      </c>
      <c r="B384" s="3" t="s">
        <v>67</v>
      </c>
      <c r="C384" s="3" t="s">
        <v>148</v>
      </c>
      <c r="D384" s="3" t="s">
        <v>74</v>
      </c>
      <c r="E384" s="3"/>
      <c r="F384" s="3"/>
      <c r="G384" s="3"/>
      <c r="H384" s="45">
        <f t="shared" ref="H384:J386" si="171">H385</f>
        <v>64819900</v>
      </c>
      <c r="I384" s="45">
        <f t="shared" si="171"/>
        <v>51856000</v>
      </c>
      <c r="J384" s="45">
        <f t="shared" si="171"/>
        <v>51856000</v>
      </c>
    </row>
    <row r="385" spans="1:10" x14ac:dyDescent="0.2">
      <c r="A385" s="14" t="s">
        <v>373</v>
      </c>
      <c r="B385" s="39" t="s">
        <v>67</v>
      </c>
      <c r="C385" s="39" t="s">
        <v>148</v>
      </c>
      <c r="D385" s="39" t="s">
        <v>74</v>
      </c>
      <c r="E385" s="3" t="s">
        <v>226</v>
      </c>
      <c r="F385" s="3"/>
      <c r="G385" s="3"/>
      <c r="H385" s="45">
        <f t="shared" si="171"/>
        <v>64819900</v>
      </c>
      <c r="I385" s="45">
        <f t="shared" si="171"/>
        <v>51856000</v>
      </c>
      <c r="J385" s="45">
        <f t="shared" si="171"/>
        <v>51856000</v>
      </c>
    </row>
    <row r="386" spans="1:10" ht="33.75" x14ac:dyDescent="0.2">
      <c r="A386" s="2" t="s">
        <v>482</v>
      </c>
      <c r="B386" s="3" t="s">
        <v>67</v>
      </c>
      <c r="C386" s="3" t="s">
        <v>148</v>
      </c>
      <c r="D386" s="3" t="s">
        <v>74</v>
      </c>
      <c r="E386" s="3" t="s">
        <v>644</v>
      </c>
      <c r="F386" s="3"/>
      <c r="G386" s="3"/>
      <c r="H386" s="45">
        <f t="shared" si="171"/>
        <v>64819900</v>
      </c>
      <c r="I386" s="45">
        <f t="shared" si="171"/>
        <v>51856000</v>
      </c>
      <c r="J386" s="45">
        <f t="shared" si="171"/>
        <v>51856000</v>
      </c>
    </row>
    <row r="387" spans="1:10" ht="22.5" x14ac:dyDescent="0.2">
      <c r="A387" s="2" t="s">
        <v>150</v>
      </c>
      <c r="B387" s="3" t="s">
        <v>67</v>
      </c>
      <c r="C387" s="3" t="s">
        <v>148</v>
      </c>
      <c r="D387" s="3" t="s">
        <v>74</v>
      </c>
      <c r="E387" s="3" t="s">
        <v>644</v>
      </c>
      <c r="F387" s="3" t="s">
        <v>149</v>
      </c>
      <c r="G387" s="3" t="s">
        <v>186</v>
      </c>
      <c r="H387" s="46">
        <v>64819900</v>
      </c>
      <c r="I387" s="46">
        <v>51856000</v>
      </c>
      <c r="J387" s="46">
        <v>51856000</v>
      </c>
    </row>
    <row r="388" spans="1:10" x14ac:dyDescent="0.2">
      <c r="A388" s="50" t="s">
        <v>708</v>
      </c>
      <c r="B388" s="52" t="s">
        <v>67</v>
      </c>
      <c r="C388" s="52" t="s">
        <v>148</v>
      </c>
      <c r="D388" s="52" t="s">
        <v>88</v>
      </c>
      <c r="E388" s="51"/>
      <c r="F388" s="51"/>
      <c r="G388" s="51"/>
      <c r="H388" s="46">
        <f>H389</f>
        <v>38202508.160000004</v>
      </c>
      <c r="I388" s="46">
        <f t="shared" ref="I388:J388" si="172">I389</f>
        <v>0</v>
      </c>
      <c r="J388" s="46">
        <f t="shared" si="172"/>
        <v>0</v>
      </c>
    </row>
    <row r="389" spans="1:10" x14ac:dyDescent="0.2">
      <c r="A389" s="62" t="s">
        <v>373</v>
      </c>
      <c r="B389" s="52" t="s">
        <v>67</v>
      </c>
      <c r="C389" s="52" t="s">
        <v>148</v>
      </c>
      <c r="D389" s="52" t="s">
        <v>88</v>
      </c>
      <c r="E389" s="51" t="s">
        <v>226</v>
      </c>
      <c r="F389" s="51"/>
      <c r="G389" s="51"/>
      <c r="H389" s="46">
        <f>H390</f>
        <v>38202508.160000004</v>
      </c>
      <c r="I389" s="46">
        <f t="shared" ref="I389:J389" si="173">I390</f>
        <v>0</v>
      </c>
      <c r="J389" s="46">
        <f t="shared" si="173"/>
        <v>0</v>
      </c>
    </row>
    <row r="390" spans="1:10" ht="22.5" x14ac:dyDescent="0.2">
      <c r="A390" s="50" t="s">
        <v>709</v>
      </c>
      <c r="B390" s="52" t="s">
        <v>67</v>
      </c>
      <c r="C390" s="52" t="s">
        <v>148</v>
      </c>
      <c r="D390" s="52" t="s">
        <v>88</v>
      </c>
      <c r="E390" s="52" t="s">
        <v>710</v>
      </c>
      <c r="F390" s="52"/>
      <c r="G390" s="51"/>
      <c r="H390" s="46">
        <f>H391+H392</f>
        <v>38202508.160000004</v>
      </c>
      <c r="I390" s="46">
        <f t="shared" ref="I390:J390" si="174">I391+I392</f>
        <v>0</v>
      </c>
      <c r="J390" s="46">
        <f t="shared" si="174"/>
        <v>0</v>
      </c>
    </row>
    <row r="391" spans="1:10" ht="22.5" x14ac:dyDescent="0.2">
      <c r="A391" s="66" t="s">
        <v>19</v>
      </c>
      <c r="B391" s="52" t="s">
        <v>67</v>
      </c>
      <c r="C391" s="52" t="s">
        <v>148</v>
      </c>
      <c r="D391" s="52" t="s">
        <v>88</v>
      </c>
      <c r="E391" s="52" t="s">
        <v>710</v>
      </c>
      <c r="F391" s="52" t="s">
        <v>180</v>
      </c>
      <c r="G391" s="52"/>
      <c r="H391" s="46">
        <v>33934645.840000004</v>
      </c>
      <c r="I391" s="46">
        <v>0</v>
      </c>
      <c r="J391" s="46">
        <v>0</v>
      </c>
    </row>
    <row r="392" spans="1:10" ht="22.5" x14ac:dyDescent="0.2">
      <c r="A392" s="66" t="s">
        <v>19</v>
      </c>
      <c r="B392" s="52" t="s">
        <v>67</v>
      </c>
      <c r="C392" s="52" t="s">
        <v>148</v>
      </c>
      <c r="D392" s="52" t="s">
        <v>88</v>
      </c>
      <c r="E392" s="52" t="s">
        <v>710</v>
      </c>
      <c r="F392" s="52" t="s">
        <v>180</v>
      </c>
      <c r="G392" s="52" t="s">
        <v>186</v>
      </c>
      <c r="H392" s="46">
        <v>4267862.32</v>
      </c>
      <c r="I392" s="46">
        <v>0</v>
      </c>
      <c r="J392" s="46">
        <v>0</v>
      </c>
    </row>
    <row r="393" spans="1:10" ht="22.5" x14ac:dyDescent="0.2">
      <c r="A393" s="2" t="s">
        <v>51</v>
      </c>
      <c r="B393" s="3" t="s">
        <v>61</v>
      </c>
      <c r="C393" s="28"/>
      <c r="D393" s="28"/>
      <c r="E393" s="28"/>
      <c r="F393" s="28"/>
      <c r="G393" s="28"/>
      <c r="H393" s="45">
        <f>H394+H400+H419+H434+H428</f>
        <v>86934078.319999993</v>
      </c>
      <c r="I393" s="45">
        <f>I394+I400+I419+I434+I428</f>
        <v>86038767.460000008</v>
      </c>
      <c r="J393" s="45">
        <f>J394+J400+J419+J434+J428</f>
        <v>91185567.460000008</v>
      </c>
    </row>
    <row r="394" spans="1:10" x14ac:dyDescent="0.2">
      <c r="A394" s="2" t="s">
        <v>76</v>
      </c>
      <c r="B394" s="3" t="s">
        <v>61</v>
      </c>
      <c r="C394" s="3" t="s">
        <v>74</v>
      </c>
      <c r="D394" s="3" t="s">
        <v>75</v>
      </c>
      <c r="E394" s="28"/>
      <c r="F394" s="28"/>
      <c r="G394" s="28"/>
      <c r="H394" s="45">
        <f t="shared" ref="H394:J396" si="175">H395</f>
        <v>750000</v>
      </c>
      <c r="I394" s="45">
        <f t="shared" si="175"/>
        <v>750000</v>
      </c>
      <c r="J394" s="45">
        <f t="shared" si="175"/>
        <v>750000</v>
      </c>
    </row>
    <row r="395" spans="1:10" x14ac:dyDescent="0.2">
      <c r="A395" s="14" t="s">
        <v>89</v>
      </c>
      <c r="B395" s="3" t="s">
        <v>61</v>
      </c>
      <c r="C395" s="3" t="s">
        <v>74</v>
      </c>
      <c r="D395" s="3" t="s">
        <v>87</v>
      </c>
      <c r="E395" s="28"/>
      <c r="F395" s="28"/>
      <c r="G395" s="28"/>
      <c r="H395" s="45">
        <f t="shared" si="175"/>
        <v>750000</v>
      </c>
      <c r="I395" s="45">
        <f t="shared" si="175"/>
        <v>750000</v>
      </c>
      <c r="J395" s="45">
        <f t="shared" si="175"/>
        <v>750000</v>
      </c>
    </row>
    <row r="396" spans="1:10" x14ac:dyDescent="0.2">
      <c r="A396" s="9" t="s">
        <v>373</v>
      </c>
      <c r="B396" s="3" t="s">
        <v>61</v>
      </c>
      <c r="C396" s="3" t="s">
        <v>74</v>
      </c>
      <c r="D396" s="3" t="s">
        <v>87</v>
      </c>
      <c r="E396" s="3" t="s">
        <v>226</v>
      </c>
      <c r="F396" s="28"/>
      <c r="G396" s="28"/>
      <c r="H396" s="45">
        <f t="shared" si="175"/>
        <v>750000</v>
      </c>
      <c r="I396" s="45">
        <f t="shared" si="175"/>
        <v>750000</v>
      </c>
      <c r="J396" s="45">
        <f t="shared" si="175"/>
        <v>750000</v>
      </c>
    </row>
    <row r="397" spans="1:10" ht="22.5" x14ac:dyDescent="0.2">
      <c r="A397" s="9" t="s">
        <v>252</v>
      </c>
      <c r="B397" s="3" t="s">
        <v>61</v>
      </c>
      <c r="C397" s="3" t="s">
        <v>74</v>
      </c>
      <c r="D397" s="3" t="s">
        <v>87</v>
      </c>
      <c r="E397" s="3" t="s">
        <v>275</v>
      </c>
      <c r="F397" s="3"/>
      <c r="G397" s="3"/>
      <c r="H397" s="45">
        <f t="shared" ref="H397:J397" si="176">H398+H399</f>
        <v>750000</v>
      </c>
      <c r="I397" s="45">
        <f t="shared" si="176"/>
        <v>750000</v>
      </c>
      <c r="J397" s="45">
        <f t="shared" si="176"/>
        <v>750000</v>
      </c>
    </row>
    <row r="398" spans="1:10" ht="22.5" x14ac:dyDescent="0.2">
      <c r="A398" s="2" t="s">
        <v>498</v>
      </c>
      <c r="B398" s="3" t="s">
        <v>61</v>
      </c>
      <c r="C398" s="3" t="s">
        <v>74</v>
      </c>
      <c r="D398" s="3" t="s">
        <v>87</v>
      </c>
      <c r="E398" s="3" t="s">
        <v>275</v>
      </c>
      <c r="F398" s="3" t="s">
        <v>497</v>
      </c>
      <c r="G398" s="3"/>
      <c r="H398" s="45">
        <f>350000+300000</f>
        <v>650000</v>
      </c>
      <c r="I398" s="45">
        <f t="shared" ref="I398:J398" si="177">350000+300000</f>
        <v>650000</v>
      </c>
      <c r="J398" s="45">
        <f t="shared" si="177"/>
        <v>650000</v>
      </c>
    </row>
    <row r="399" spans="1:10" ht="22.5" x14ac:dyDescent="0.2">
      <c r="A399" s="2" t="s">
        <v>270</v>
      </c>
      <c r="B399" s="3" t="s">
        <v>61</v>
      </c>
      <c r="C399" s="3" t="s">
        <v>74</v>
      </c>
      <c r="D399" s="3" t="s">
        <v>87</v>
      </c>
      <c r="E399" s="3" t="s">
        <v>275</v>
      </c>
      <c r="F399" s="3" t="s">
        <v>85</v>
      </c>
      <c r="G399" s="3"/>
      <c r="H399" s="45">
        <v>100000</v>
      </c>
      <c r="I399" s="45">
        <v>100000</v>
      </c>
      <c r="J399" s="45">
        <v>100000</v>
      </c>
    </row>
    <row r="400" spans="1:10" x14ac:dyDescent="0.2">
      <c r="A400" s="2" t="s">
        <v>94</v>
      </c>
      <c r="B400" s="3" t="s">
        <v>61</v>
      </c>
      <c r="C400" s="3" t="s">
        <v>80</v>
      </c>
      <c r="D400" s="3" t="s">
        <v>75</v>
      </c>
      <c r="E400" s="3"/>
      <c r="F400" s="3"/>
      <c r="G400" s="3"/>
      <c r="H400" s="45">
        <f>H401+H405</f>
        <v>20473067.460000001</v>
      </c>
      <c r="I400" s="45">
        <f>I401+I405</f>
        <v>20177767.460000001</v>
      </c>
      <c r="J400" s="45">
        <f>J401+J405</f>
        <v>20177767.460000001</v>
      </c>
    </row>
    <row r="401" spans="1:10" x14ac:dyDescent="0.2">
      <c r="A401" s="2" t="s">
        <v>98</v>
      </c>
      <c r="B401" s="3" t="s">
        <v>61</v>
      </c>
      <c r="C401" s="3" t="s">
        <v>80</v>
      </c>
      <c r="D401" s="3" t="s">
        <v>97</v>
      </c>
      <c r="E401" s="3"/>
      <c r="F401" s="3"/>
      <c r="G401" s="3"/>
      <c r="H401" s="45">
        <f t="shared" ref="H401:H402" si="178">H402</f>
        <v>3000</v>
      </c>
      <c r="I401" s="45">
        <f t="shared" ref="I401:J403" si="179">I402</f>
        <v>3000</v>
      </c>
      <c r="J401" s="45">
        <f t="shared" si="179"/>
        <v>3000</v>
      </c>
    </row>
    <row r="402" spans="1:10" ht="33.75" x14ac:dyDescent="0.2">
      <c r="A402" s="2" t="s">
        <v>600</v>
      </c>
      <c r="B402" s="3" t="s">
        <v>61</v>
      </c>
      <c r="C402" s="3" t="s">
        <v>80</v>
      </c>
      <c r="D402" s="3" t="s">
        <v>97</v>
      </c>
      <c r="E402" s="3" t="s">
        <v>305</v>
      </c>
      <c r="F402" s="3"/>
      <c r="G402" s="3"/>
      <c r="H402" s="45">
        <f t="shared" si="178"/>
        <v>3000</v>
      </c>
      <c r="I402" s="45">
        <f t="shared" si="179"/>
        <v>3000</v>
      </c>
      <c r="J402" s="45">
        <f t="shared" si="179"/>
        <v>3000</v>
      </c>
    </row>
    <row r="403" spans="1:10" ht="22.5" x14ac:dyDescent="0.2">
      <c r="A403" s="2" t="s">
        <v>306</v>
      </c>
      <c r="B403" s="3" t="s">
        <v>61</v>
      </c>
      <c r="C403" s="3" t="s">
        <v>80</v>
      </c>
      <c r="D403" s="3" t="s">
        <v>97</v>
      </c>
      <c r="E403" s="3" t="s">
        <v>304</v>
      </c>
      <c r="F403" s="3"/>
      <c r="G403" s="3"/>
      <c r="H403" s="45">
        <f>H404</f>
        <v>3000</v>
      </c>
      <c r="I403" s="45">
        <f t="shared" si="179"/>
        <v>3000</v>
      </c>
      <c r="J403" s="45">
        <f t="shared" si="179"/>
        <v>3000</v>
      </c>
    </row>
    <row r="404" spans="1:10" ht="22.5" x14ac:dyDescent="0.2">
      <c r="A404" s="10" t="s">
        <v>501</v>
      </c>
      <c r="B404" s="3" t="s">
        <v>61</v>
      </c>
      <c r="C404" s="3" t="s">
        <v>80</v>
      </c>
      <c r="D404" s="3" t="s">
        <v>97</v>
      </c>
      <c r="E404" s="3" t="s">
        <v>304</v>
      </c>
      <c r="F404" s="3" t="s">
        <v>500</v>
      </c>
      <c r="G404" s="3"/>
      <c r="H404" s="45">
        <v>3000</v>
      </c>
      <c r="I404" s="45">
        <v>3000</v>
      </c>
      <c r="J404" s="45">
        <v>3000</v>
      </c>
    </row>
    <row r="405" spans="1:10" x14ac:dyDescent="0.2">
      <c r="A405" s="2" t="s">
        <v>134</v>
      </c>
      <c r="B405" s="3" t="s">
        <v>61</v>
      </c>
      <c r="C405" s="3" t="s">
        <v>80</v>
      </c>
      <c r="D405" s="3" t="s">
        <v>100</v>
      </c>
      <c r="E405" s="3"/>
      <c r="F405" s="3"/>
      <c r="G405" s="3"/>
      <c r="H405" s="45">
        <f>H406</f>
        <v>20470067.460000001</v>
      </c>
      <c r="I405" s="45">
        <f t="shared" ref="I405:J405" si="180">I406</f>
        <v>20174767.460000001</v>
      </c>
      <c r="J405" s="45">
        <f t="shared" si="180"/>
        <v>20174767.460000001</v>
      </c>
    </row>
    <row r="406" spans="1:10" x14ac:dyDescent="0.2">
      <c r="A406" s="9" t="s">
        <v>373</v>
      </c>
      <c r="B406" s="3" t="s">
        <v>61</v>
      </c>
      <c r="C406" s="3" t="s">
        <v>80</v>
      </c>
      <c r="D406" s="3" t="s">
        <v>100</v>
      </c>
      <c r="E406" s="3" t="s">
        <v>226</v>
      </c>
      <c r="F406" s="3"/>
      <c r="G406" s="3"/>
      <c r="H406" s="45">
        <f>H407+H409+H417</f>
        <v>20470067.460000001</v>
      </c>
      <c r="I406" s="45">
        <f>I407+I409+I417</f>
        <v>20174767.460000001</v>
      </c>
      <c r="J406" s="45">
        <f>J407+J409+J417</f>
        <v>20174767.460000001</v>
      </c>
    </row>
    <row r="407" spans="1:10" x14ac:dyDescent="0.2">
      <c r="A407" s="2" t="s">
        <v>52</v>
      </c>
      <c r="B407" s="3" t="s">
        <v>61</v>
      </c>
      <c r="C407" s="3" t="s">
        <v>80</v>
      </c>
      <c r="D407" s="3" t="s">
        <v>100</v>
      </c>
      <c r="E407" s="3" t="s">
        <v>307</v>
      </c>
      <c r="F407" s="3"/>
      <c r="G407" s="3"/>
      <c r="H407" s="45">
        <f>H408</f>
        <v>500000</v>
      </c>
      <c r="I407" s="45">
        <f t="shared" ref="I407:J407" si="181">I408</f>
        <v>500000</v>
      </c>
      <c r="J407" s="45">
        <f t="shared" si="181"/>
        <v>500000</v>
      </c>
    </row>
    <row r="408" spans="1:10" ht="22.5" x14ac:dyDescent="0.2">
      <c r="A408" s="2" t="s">
        <v>371</v>
      </c>
      <c r="B408" s="3" t="s">
        <v>61</v>
      </c>
      <c r="C408" s="3" t="s">
        <v>80</v>
      </c>
      <c r="D408" s="3" t="s">
        <v>100</v>
      </c>
      <c r="E408" s="3" t="s">
        <v>307</v>
      </c>
      <c r="F408" s="3" t="s">
        <v>83</v>
      </c>
      <c r="G408" s="3"/>
      <c r="H408" s="45">
        <v>500000</v>
      </c>
      <c r="I408" s="45">
        <v>500000</v>
      </c>
      <c r="J408" s="45">
        <v>500000</v>
      </c>
    </row>
    <row r="409" spans="1:10" ht="22.5" x14ac:dyDescent="0.2">
      <c r="A409" s="9" t="s">
        <v>252</v>
      </c>
      <c r="B409" s="3" t="s">
        <v>61</v>
      </c>
      <c r="C409" s="3" t="s">
        <v>80</v>
      </c>
      <c r="D409" s="3" t="s">
        <v>100</v>
      </c>
      <c r="E409" s="3" t="s">
        <v>275</v>
      </c>
      <c r="F409" s="3"/>
      <c r="G409" s="3"/>
      <c r="H409" s="45">
        <f>H410+H411+H412+H413+H414+H415+H416</f>
        <v>19770067.460000001</v>
      </c>
      <c r="I409" s="45">
        <f t="shared" ref="I409:J409" si="182">I410+I411+I412+I413+I414+I415+I416</f>
        <v>19474767.460000001</v>
      </c>
      <c r="J409" s="45">
        <f t="shared" si="182"/>
        <v>19474767.460000001</v>
      </c>
    </row>
    <row r="410" spans="1:10" ht="22.5" x14ac:dyDescent="0.2">
      <c r="A410" s="10" t="s">
        <v>362</v>
      </c>
      <c r="B410" s="3" t="s">
        <v>61</v>
      </c>
      <c r="C410" s="3" t="s">
        <v>80</v>
      </c>
      <c r="D410" s="3" t="s">
        <v>100</v>
      </c>
      <c r="E410" s="3" t="s">
        <v>275</v>
      </c>
      <c r="F410" s="3" t="s">
        <v>79</v>
      </c>
      <c r="G410" s="3"/>
      <c r="H410" s="45">
        <f>4529816.54+8763594.84+665703.42</f>
        <v>13959114.799999999</v>
      </c>
      <c r="I410" s="45">
        <f t="shared" ref="I410:J410" si="183">4529816.54+8763594.84+665703.42</f>
        <v>13959114.799999999</v>
      </c>
      <c r="J410" s="45">
        <f t="shared" si="183"/>
        <v>13959114.799999999</v>
      </c>
    </row>
    <row r="411" spans="1:10" ht="33.75" x14ac:dyDescent="0.2">
      <c r="A411" s="10" t="s">
        <v>364</v>
      </c>
      <c r="B411" s="3" t="s">
        <v>61</v>
      </c>
      <c r="C411" s="3" t="s">
        <v>80</v>
      </c>
      <c r="D411" s="3" t="s">
        <v>100</v>
      </c>
      <c r="E411" s="3" t="s">
        <v>275</v>
      </c>
      <c r="F411" s="3" t="s">
        <v>363</v>
      </c>
      <c r="G411" s="3"/>
      <c r="H411" s="45">
        <f>1368004.59+2646605.64+201042.43</f>
        <v>4215652.66</v>
      </c>
      <c r="I411" s="45">
        <f t="shared" ref="I411:J411" si="184">1368004.59+2646605.64+201042.43</f>
        <v>4215652.66</v>
      </c>
      <c r="J411" s="45">
        <f t="shared" si="184"/>
        <v>4215652.66</v>
      </c>
    </row>
    <row r="412" spans="1:10" ht="22.5" x14ac:dyDescent="0.2">
      <c r="A412" s="2" t="s">
        <v>166</v>
      </c>
      <c r="B412" s="3" t="s">
        <v>61</v>
      </c>
      <c r="C412" s="3" t="s">
        <v>80</v>
      </c>
      <c r="D412" s="3" t="s">
        <v>100</v>
      </c>
      <c r="E412" s="3" t="s">
        <v>275</v>
      </c>
      <c r="F412" s="3" t="s">
        <v>165</v>
      </c>
      <c r="G412" s="3"/>
      <c r="H412" s="45">
        <f>300000+250000-150000-50000</f>
        <v>350000</v>
      </c>
      <c r="I412" s="45">
        <f t="shared" ref="I412:J412" si="185">300000+150000</f>
        <v>450000</v>
      </c>
      <c r="J412" s="45">
        <f t="shared" si="185"/>
        <v>450000</v>
      </c>
    </row>
    <row r="413" spans="1:10" ht="22.5" x14ac:dyDescent="0.2">
      <c r="A413" s="2" t="s">
        <v>371</v>
      </c>
      <c r="B413" s="3" t="s">
        <v>61</v>
      </c>
      <c r="C413" s="3" t="s">
        <v>80</v>
      </c>
      <c r="D413" s="3" t="s">
        <v>100</v>
      </c>
      <c r="E413" s="3" t="s">
        <v>275</v>
      </c>
      <c r="F413" s="3" t="s">
        <v>83</v>
      </c>
      <c r="G413" s="3"/>
      <c r="H413" s="45">
        <v>1195300</v>
      </c>
      <c r="I413" s="45">
        <v>800000</v>
      </c>
      <c r="J413" s="45">
        <v>800000</v>
      </c>
    </row>
    <row r="414" spans="1:10" ht="22.5" x14ac:dyDescent="0.2">
      <c r="A414" s="2" t="s">
        <v>391</v>
      </c>
      <c r="B414" s="3" t="s">
        <v>61</v>
      </c>
      <c r="C414" s="3" t="s">
        <v>80</v>
      </c>
      <c r="D414" s="3" t="s">
        <v>100</v>
      </c>
      <c r="E414" s="3" t="s">
        <v>275</v>
      </c>
      <c r="F414" s="3" t="s">
        <v>390</v>
      </c>
      <c r="G414" s="3"/>
      <c r="H414" s="45">
        <v>20000</v>
      </c>
      <c r="I414" s="45">
        <v>20000</v>
      </c>
      <c r="J414" s="45">
        <v>20000</v>
      </c>
    </row>
    <row r="415" spans="1:10" ht="22.5" x14ac:dyDescent="0.2">
      <c r="A415" s="2" t="s">
        <v>86</v>
      </c>
      <c r="B415" s="3" t="s">
        <v>61</v>
      </c>
      <c r="C415" s="3" t="s">
        <v>80</v>
      </c>
      <c r="D415" s="3" t="s">
        <v>100</v>
      </c>
      <c r="E415" s="3" t="s">
        <v>275</v>
      </c>
      <c r="F415" s="3" t="s">
        <v>84</v>
      </c>
      <c r="G415" s="3"/>
      <c r="H415" s="45">
        <v>15000</v>
      </c>
      <c r="I415" s="45">
        <v>15000</v>
      </c>
      <c r="J415" s="45">
        <v>15000</v>
      </c>
    </row>
    <row r="416" spans="1:10" ht="22.5" x14ac:dyDescent="0.2">
      <c r="A416" s="2" t="s">
        <v>270</v>
      </c>
      <c r="B416" s="3" t="s">
        <v>61</v>
      </c>
      <c r="C416" s="3" t="s">
        <v>80</v>
      </c>
      <c r="D416" s="3" t="s">
        <v>100</v>
      </c>
      <c r="E416" s="3" t="s">
        <v>275</v>
      </c>
      <c r="F416" s="3" t="s">
        <v>85</v>
      </c>
      <c r="G416" s="3"/>
      <c r="H416" s="45">
        <v>15000</v>
      </c>
      <c r="I416" s="45">
        <v>15000</v>
      </c>
      <c r="J416" s="45">
        <v>15000</v>
      </c>
    </row>
    <row r="417" spans="1:10" ht="22.5" x14ac:dyDescent="0.2">
      <c r="A417" s="2" t="s">
        <v>177</v>
      </c>
      <c r="B417" s="3" t="s">
        <v>61</v>
      </c>
      <c r="C417" s="3" t="s">
        <v>80</v>
      </c>
      <c r="D417" s="3" t="s">
        <v>100</v>
      </c>
      <c r="E417" s="3" t="s">
        <v>308</v>
      </c>
      <c r="F417" s="3"/>
      <c r="G417" s="3"/>
      <c r="H417" s="45">
        <f>H418</f>
        <v>200000</v>
      </c>
      <c r="I417" s="45">
        <f t="shared" ref="I417:J417" si="186">I418</f>
        <v>200000</v>
      </c>
      <c r="J417" s="45">
        <f t="shared" si="186"/>
        <v>200000</v>
      </c>
    </row>
    <row r="418" spans="1:10" ht="22.5" x14ac:dyDescent="0.2">
      <c r="A418" s="2" t="s">
        <v>371</v>
      </c>
      <c r="B418" s="3" t="s">
        <v>61</v>
      </c>
      <c r="C418" s="3" t="s">
        <v>80</v>
      </c>
      <c r="D418" s="3" t="s">
        <v>100</v>
      </c>
      <c r="E418" s="3" t="s">
        <v>308</v>
      </c>
      <c r="F418" s="3" t="s">
        <v>83</v>
      </c>
      <c r="G418" s="3"/>
      <c r="H418" s="45">
        <v>200000</v>
      </c>
      <c r="I418" s="45">
        <v>200000</v>
      </c>
      <c r="J418" s="45">
        <v>200000</v>
      </c>
    </row>
    <row r="419" spans="1:10" x14ac:dyDescent="0.2">
      <c r="A419" s="2" t="s">
        <v>102</v>
      </c>
      <c r="B419" s="3" t="s">
        <v>61</v>
      </c>
      <c r="C419" s="3" t="s">
        <v>97</v>
      </c>
      <c r="D419" s="3" t="s">
        <v>75</v>
      </c>
      <c r="E419" s="3"/>
      <c r="F419" s="3"/>
      <c r="G419" s="3"/>
      <c r="H419" s="45">
        <f>H420+H424</f>
        <v>950010.86</v>
      </c>
      <c r="I419" s="45">
        <f t="shared" ref="I419:J419" si="187">I420+I424</f>
        <v>350000</v>
      </c>
      <c r="J419" s="45">
        <f t="shared" si="187"/>
        <v>350000</v>
      </c>
    </row>
    <row r="420" spans="1:10" x14ac:dyDescent="0.2">
      <c r="A420" s="14" t="s">
        <v>176</v>
      </c>
      <c r="B420" s="39" t="s">
        <v>61</v>
      </c>
      <c r="C420" s="39" t="s">
        <v>97</v>
      </c>
      <c r="D420" s="39" t="s">
        <v>74</v>
      </c>
      <c r="E420" s="3"/>
      <c r="F420" s="3"/>
      <c r="G420" s="3"/>
      <c r="H420" s="45">
        <f>H422</f>
        <v>350000</v>
      </c>
      <c r="I420" s="45">
        <f t="shared" ref="I420:J420" si="188">I422</f>
        <v>350000</v>
      </c>
      <c r="J420" s="45">
        <f t="shared" si="188"/>
        <v>350000</v>
      </c>
    </row>
    <row r="421" spans="1:10" x14ac:dyDescent="0.2">
      <c r="A421" s="9" t="s">
        <v>373</v>
      </c>
      <c r="B421" s="3" t="s">
        <v>61</v>
      </c>
      <c r="C421" s="3" t="s">
        <v>97</v>
      </c>
      <c r="D421" s="3" t="s">
        <v>74</v>
      </c>
      <c r="E421" s="3" t="s">
        <v>226</v>
      </c>
      <c r="F421" s="3"/>
      <c r="G421" s="3"/>
      <c r="H421" s="45">
        <f t="shared" ref="H421:H422" si="189">H422</f>
        <v>350000</v>
      </c>
      <c r="I421" s="45">
        <f t="shared" ref="I421:J422" si="190">I422</f>
        <v>350000</v>
      </c>
      <c r="J421" s="45">
        <f t="shared" si="190"/>
        <v>350000</v>
      </c>
    </row>
    <row r="422" spans="1:10" x14ac:dyDescent="0.2">
      <c r="A422" s="14" t="s">
        <v>18</v>
      </c>
      <c r="B422" s="39" t="s">
        <v>61</v>
      </c>
      <c r="C422" s="39" t="s">
        <v>97</v>
      </c>
      <c r="D422" s="39" t="s">
        <v>74</v>
      </c>
      <c r="E422" s="39" t="s">
        <v>309</v>
      </c>
      <c r="F422" s="3"/>
      <c r="G422" s="3"/>
      <c r="H422" s="45">
        <f t="shared" si="189"/>
        <v>350000</v>
      </c>
      <c r="I422" s="45">
        <f t="shared" si="190"/>
        <v>350000</v>
      </c>
      <c r="J422" s="45">
        <f t="shared" si="190"/>
        <v>350000</v>
      </c>
    </row>
    <row r="423" spans="1:10" ht="22.5" x14ac:dyDescent="0.2">
      <c r="A423" s="2" t="s">
        <v>371</v>
      </c>
      <c r="B423" s="39" t="s">
        <v>61</v>
      </c>
      <c r="C423" s="39" t="s">
        <v>97</v>
      </c>
      <c r="D423" s="39" t="s">
        <v>74</v>
      </c>
      <c r="E423" s="39" t="s">
        <v>309</v>
      </c>
      <c r="F423" s="3" t="s">
        <v>83</v>
      </c>
      <c r="G423" s="3"/>
      <c r="H423" s="45">
        <v>350000</v>
      </c>
      <c r="I423" s="45">
        <v>350000</v>
      </c>
      <c r="J423" s="45">
        <v>350000</v>
      </c>
    </row>
    <row r="424" spans="1:10" x14ac:dyDescent="0.2">
      <c r="A424" s="14" t="s">
        <v>169</v>
      </c>
      <c r="B424" s="39" t="s">
        <v>61</v>
      </c>
      <c r="C424" s="39" t="s">
        <v>97</v>
      </c>
      <c r="D424" s="39" t="s">
        <v>77</v>
      </c>
      <c r="E424" s="39"/>
      <c r="F424" s="3"/>
      <c r="G424" s="3"/>
      <c r="H424" s="45">
        <f>H426</f>
        <v>600010.86</v>
      </c>
      <c r="I424" s="45">
        <f t="shared" ref="I424:J424" si="191">I426</f>
        <v>0</v>
      </c>
      <c r="J424" s="45">
        <f t="shared" si="191"/>
        <v>0</v>
      </c>
    </row>
    <row r="425" spans="1:10" x14ac:dyDescent="0.2">
      <c r="A425" s="9" t="s">
        <v>373</v>
      </c>
      <c r="B425" s="3" t="s">
        <v>61</v>
      </c>
      <c r="C425" s="3" t="s">
        <v>97</v>
      </c>
      <c r="D425" s="3" t="s">
        <v>74</v>
      </c>
      <c r="E425" s="3" t="s">
        <v>226</v>
      </c>
      <c r="F425" s="3"/>
      <c r="G425" s="3"/>
      <c r="H425" s="45">
        <f t="shared" ref="H425:H426" si="192">H426</f>
        <v>600010.86</v>
      </c>
      <c r="I425" s="45">
        <f t="shared" ref="I425:J426" si="193">I426</f>
        <v>0</v>
      </c>
      <c r="J425" s="45">
        <f t="shared" si="193"/>
        <v>0</v>
      </c>
    </row>
    <row r="426" spans="1:10" x14ac:dyDescent="0.2">
      <c r="A426" s="14" t="s">
        <v>18</v>
      </c>
      <c r="B426" s="39" t="s">
        <v>61</v>
      </c>
      <c r="C426" s="39" t="s">
        <v>97</v>
      </c>
      <c r="D426" s="39" t="s">
        <v>77</v>
      </c>
      <c r="E426" s="39" t="s">
        <v>309</v>
      </c>
      <c r="F426" s="3"/>
      <c r="G426" s="3"/>
      <c r="H426" s="45">
        <f t="shared" si="192"/>
        <v>600010.86</v>
      </c>
      <c r="I426" s="45">
        <f t="shared" si="193"/>
        <v>0</v>
      </c>
      <c r="J426" s="45">
        <f t="shared" si="193"/>
        <v>0</v>
      </c>
    </row>
    <row r="427" spans="1:10" ht="22.5" x14ac:dyDescent="0.2">
      <c r="A427" s="2" t="s">
        <v>371</v>
      </c>
      <c r="B427" s="39" t="s">
        <v>61</v>
      </c>
      <c r="C427" s="39" t="s">
        <v>97</v>
      </c>
      <c r="D427" s="39" t="s">
        <v>77</v>
      </c>
      <c r="E427" s="39" t="s">
        <v>309</v>
      </c>
      <c r="F427" s="3" t="s">
        <v>83</v>
      </c>
      <c r="G427" s="3"/>
      <c r="H427" s="45">
        <v>600010.86</v>
      </c>
      <c r="I427" s="46">
        <v>0</v>
      </c>
      <c r="J427" s="46">
        <v>0</v>
      </c>
    </row>
    <row r="428" spans="1:10" x14ac:dyDescent="0.2">
      <c r="A428" s="9" t="s">
        <v>136</v>
      </c>
      <c r="B428" s="39" t="s">
        <v>61</v>
      </c>
      <c r="C428" s="3" t="s">
        <v>135</v>
      </c>
      <c r="D428" s="3" t="s">
        <v>75</v>
      </c>
      <c r="E428" s="39"/>
      <c r="F428" s="3"/>
      <c r="G428" s="3"/>
      <c r="H428" s="45">
        <f t="shared" ref="H428:J432" si="194">H429</f>
        <v>61761000</v>
      </c>
      <c r="I428" s="45">
        <f t="shared" si="194"/>
        <v>61761000</v>
      </c>
      <c r="J428" s="45">
        <f t="shared" si="194"/>
        <v>66907800</v>
      </c>
    </row>
    <row r="429" spans="1:10" x14ac:dyDescent="0.2">
      <c r="A429" s="12" t="s">
        <v>158</v>
      </c>
      <c r="B429" s="39" t="s">
        <v>61</v>
      </c>
      <c r="C429" s="3" t="s">
        <v>135</v>
      </c>
      <c r="D429" s="3" t="s">
        <v>80</v>
      </c>
      <c r="E429" s="39"/>
      <c r="F429" s="3"/>
      <c r="G429" s="3"/>
      <c r="H429" s="45">
        <f t="shared" si="194"/>
        <v>61761000</v>
      </c>
      <c r="I429" s="45">
        <f t="shared" si="194"/>
        <v>61761000</v>
      </c>
      <c r="J429" s="45">
        <f t="shared" si="194"/>
        <v>66907800</v>
      </c>
    </row>
    <row r="430" spans="1:10" x14ac:dyDescent="0.2">
      <c r="A430" s="2" t="s">
        <v>412</v>
      </c>
      <c r="B430" s="39" t="s">
        <v>61</v>
      </c>
      <c r="C430" s="3" t="s">
        <v>135</v>
      </c>
      <c r="D430" s="3" t="s">
        <v>80</v>
      </c>
      <c r="E430" s="39" t="s">
        <v>254</v>
      </c>
      <c r="F430" s="3"/>
      <c r="G430" s="3"/>
      <c r="H430" s="45">
        <f t="shared" si="194"/>
        <v>61761000</v>
      </c>
      <c r="I430" s="45">
        <f t="shared" si="194"/>
        <v>61761000</v>
      </c>
      <c r="J430" s="45">
        <f t="shared" si="194"/>
        <v>66907800</v>
      </c>
    </row>
    <row r="431" spans="1:10" x14ac:dyDescent="0.2">
      <c r="A431" s="2" t="s">
        <v>225</v>
      </c>
      <c r="B431" s="39" t="s">
        <v>61</v>
      </c>
      <c r="C431" s="3" t="s">
        <v>135</v>
      </c>
      <c r="D431" s="3" t="s">
        <v>80</v>
      </c>
      <c r="E431" s="39" t="s">
        <v>264</v>
      </c>
      <c r="F431" s="3"/>
      <c r="G431" s="3"/>
      <c r="H431" s="45">
        <f t="shared" ref="H431:H432" si="195">H432</f>
        <v>61761000</v>
      </c>
      <c r="I431" s="45">
        <f t="shared" si="194"/>
        <v>61761000</v>
      </c>
      <c r="J431" s="45">
        <f t="shared" si="194"/>
        <v>66907800</v>
      </c>
    </row>
    <row r="432" spans="1:10" ht="80.25" customHeight="1" x14ac:dyDescent="0.2">
      <c r="A432" s="9" t="s">
        <v>774</v>
      </c>
      <c r="B432" s="39" t="s">
        <v>61</v>
      </c>
      <c r="C432" s="3" t="s">
        <v>135</v>
      </c>
      <c r="D432" s="3" t="s">
        <v>80</v>
      </c>
      <c r="E432" s="39" t="s">
        <v>574</v>
      </c>
      <c r="F432" s="3"/>
      <c r="G432" s="3"/>
      <c r="H432" s="45">
        <f t="shared" si="195"/>
        <v>61761000</v>
      </c>
      <c r="I432" s="45">
        <f t="shared" si="194"/>
        <v>61761000</v>
      </c>
      <c r="J432" s="45">
        <f t="shared" si="194"/>
        <v>66907800</v>
      </c>
    </row>
    <row r="433" spans="1:10" ht="22.5" x14ac:dyDescent="0.2">
      <c r="A433" s="9" t="s">
        <v>171</v>
      </c>
      <c r="B433" s="39" t="s">
        <v>61</v>
      </c>
      <c r="C433" s="3" t="s">
        <v>135</v>
      </c>
      <c r="D433" s="3" t="s">
        <v>80</v>
      </c>
      <c r="E433" s="39" t="s">
        <v>574</v>
      </c>
      <c r="F433" s="3" t="s">
        <v>170</v>
      </c>
      <c r="G433" s="3" t="s">
        <v>186</v>
      </c>
      <c r="H433" s="45">
        <v>61761000</v>
      </c>
      <c r="I433" s="45">
        <v>61761000</v>
      </c>
      <c r="J433" s="45">
        <v>66907800</v>
      </c>
    </row>
    <row r="434" spans="1:10" x14ac:dyDescent="0.2">
      <c r="A434" s="2" t="s">
        <v>138</v>
      </c>
      <c r="B434" s="3" t="s">
        <v>61</v>
      </c>
      <c r="C434" s="3" t="s">
        <v>100</v>
      </c>
      <c r="D434" s="3" t="s">
        <v>75</v>
      </c>
      <c r="E434" s="3"/>
      <c r="F434" s="3"/>
      <c r="G434" s="3"/>
      <c r="H434" s="45">
        <f t="shared" ref="H434:J437" si="196">H435</f>
        <v>3000000</v>
      </c>
      <c r="I434" s="45">
        <f t="shared" si="196"/>
        <v>3000000</v>
      </c>
      <c r="J434" s="45">
        <f t="shared" si="196"/>
        <v>3000000</v>
      </c>
    </row>
    <row r="435" spans="1:10" x14ac:dyDescent="0.2">
      <c r="A435" s="2" t="s">
        <v>139</v>
      </c>
      <c r="B435" s="3" t="s">
        <v>61</v>
      </c>
      <c r="C435" s="3" t="s">
        <v>100</v>
      </c>
      <c r="D435" s="3" t="s">
        <v>77</v>
      </c>
      <c r="E435" s="3"/>
      <c r="F435" s="3"/>
      <c r="G435" s="3"/>
      <c r="H435" s="45">
        <f t="shared" si="196"/>
        <v>3000000</v>
      </c>
      <c r="I435" s="45">
        <f t="shared" si="196"/>
        <v>3000000</v>
      </c>
      <c r="J435" s="45">
        <f t="shared" si="196"/>
        <v>3000000</v>
      </c>
    </row>
    <row r="436" spans="1:10" x14ac:dyDescent="0.2">
      <c r="A436" s="9" t="s">
        <v>373</v>
      </c>
      <c r="B436" s="3" t="s">
        <v>61</v>
      </c>
      <c r="C436" s="3" t="s">
        <v>100</v>
      </c>
      <c r="D436" s="3" t="s">
        <v>77</v>
      </c>
      <c r="E436" s="3" t="s">
        <v>226</v>
      </c>
      <c r="F436" s="3"/>
      <c r="G436" s="3"/>
      <c r="H436" s="45">
        <f t="shared" si="196"/>
        <v>3000000</v>
      </c>
      <c r="I436" s="45">
        <f t="shared" si="196"/>
        <v>3000000</v>
      </c>
      <c r="J436" s="45">
        <f t="shared" si="196"/>
        <v>3000000</v>
      </c>
    </row>
    <row r="437" spans="1:10" ht="45" x14ac:dyDescent="0.2">
      <c r="A437" s="2" t="s">
        <v>70</v>
      </c>
      <c r="B437" s="3" t="s">
        <v>61</v>
      </c>
      <c r="C437" s="3" t="s">
        <v>100</v>
      </c>
      <c r="D437" s="3" t="s">
        <v>77</v>
      </c>
      <c r="E437" s="3" t="s">
        <v>310</v>
      </c>
      <c r="F437" s="3"/>
      <c r="G437" s="3"/>
      <c r="H437" s="45">
        <f t="shared" si="196"/>
        <v>3000000</v>
      </c>
      <c r="I437" s="45">
        <f t="shared" si="196"/>
        <v>3000000</v>
      </c>
      <c r="J437" s="45">
        <f t="shared" si="196"/>
        <v>3000000</v>
      </c>
    </row>
    <row r="438" spans="1:10" ht="22.5" x14ac:dyDescent="0.2">
      <c r="A438" s="2" t="s">
        <v>312</v>
      </c>
      <c r="B438" s="3" t="s">
        <v>61</v>
      </c>
      <c r="C438" s="3" t="s">
        <v>100</v>
      </c>
      <c r="D438" s="3" t="s">
        <v>77</v>
      </c>
      <c r="E438" s="3" t="s">
        <v>310</v>
      </c>
      <c r="F438" s="3" t="s">
        <v>311</v>
      </c>
      <c r="G438" s="3"/>
      <c r="H438" s="45">
        <v>3000000</v>
      </c>
      <c r="I438" s="45">
        <v>3000000</v>
      </c>
      <c r="J438" s="45">
        <v>3000000</v>
      </c>
    </row>
    <row r="439" spans="1:10" x14ac:dyDescent="0.2">
      <c r="A439" s="2" t="s">
        <v>55</v>
      </c>
      <c r="B439" s="3" t="s">
        <v>64</v>
      </c>
      <c r="C439" s="28"/>
      <c r="D439" s="28"/>
      <c r="E439" s="28"/>
      <c r="F439" s="28"/>
      <c r="G439" s="28"/>
      <c r="H439" s="45">
        <f>H440+H461+H549</f>
        <v>262724035.61999997</v>
      </c>
      <c r="I439" s="45">
        <f>I440+I461</f>
        <v>231704066.48000002</v>
      </c>
      <c r="J439" s="45">
        <f>J440+J461</f>
        <v>232002011.98999998</v>
      </c>
    </row>
    <row r="440" spans="1:10" x14ac:dyDescent="0.2">
      <c r="A440" s="2" t="s">
        <v>151</v>
      </c>
      <c r="B440" s="3" t="s">
        <v>64</v>
      </c>
      <c r="C440" s="3" t="s">
        <v>101</v>
      </c>
      <c r="D440" s="3" t="s">
        <v>75</v>
      </c>
      <c r="E440" s="3"/>
      <c r="F440" s="3"/>
      <c r="G440" s="3"/>
      <c r="H440" s="45">
        <f>H441+H455</f>
        <v>62085552.660000004</v>
      </c>
      <c r="I440" s="45">
        <f t="shared" ref="I440:J440" si="197">I441+I455</f>
        <v>55597327.210000001</v>
      </c>
      <c r="J440" s="45">
        <f t="shared" si="197"/>
        <v>57809220.280000009</v>
      </c>
    </row>
    <row r="441" spans="1:10" x14ac:dyDescent="0.2">
      <c r="A441" s="2" t="s">
        <v>28</v>
      </c>
      <c r="B441" s="3" t="s">
        <v>64</v>
      </c>
      <c r="C441" s="3" t="s">
        <v>101</v>
      </c>
      <c r="D441" s="3" t="s">
        <v>88</v>
      </c>
      <c r="E441" s="3"/>
      <c r="F441" s="3"/>
      <c r="G441" s="3"/>
      <c r="H441" s="45">
        <f t="shared" ref="H441" si="198">H442</f>
        <v>61085552.660000004</v>
      </c>
      <c r="I441" s="45">
        <f t="shared" ref="I441:J441" si="199">I442</f>
        <v>55597327.210000001</v>
      </c>
      <c r="J441" s="45">
        <f t="shared" si="199"/>
        <v>57809220.280000009</v>
      </c>
    </row>
    <row r="442" spans="1:10" ht="22.5" x14ac:dyDescent="0.2">
      <c r="A442" s="2" t="s">
        <v>570</v>
      </c>
      <c r="B442" s="3" t="s">
        <v>64</v>
      </c>
      <c r="C442" s="3" t="s">
        <v>101</v>
      </c>
      <c r="D442" s="3" t="s">
        <v>88</v>
      </c>
      <c r="E442" s="3" t="s">
        <v>243</v>
      </c>
      <c r="F442" s="3"/>
      <c r="G442" s="3"/>
      <c r="H442" s="45">
        <f>H443+H452+H446</f>
        <v>61085552.660000004</v>
      </c>
      <c r="I442" s="45">
        <f>I443+I452+I446</f>
        <v>55597327.210000001</v>
      </c>
      <c r="J442" s="45">
        <f>J443+J452+J446</f>
        <v>57809220.280000009</v>
      </c>
    </row>
    <row r="443" spans="1:10" ht="22.5" x14ac:dyDescent="0.2">
      <c r="A443" s="2" t="s">
        <v>265</v>
      </c>
      <c r="B443" s="3" t="s">
        <v>64</v>
      </c>
      <c r="C443" s="3" t="s">
        <v>101</v>
      </c>
      <c r="D443" s="3" t="s">
        <v>88</v>
      </c>
      <c r="E443" s="3" t="s">
        <v>244</v>
      </c>
      <c r="F443" s="3"/>
      <c r="G443" s="3"/>
      <c r="H443" s="45">
        <f t="shared" ref="H443:H444" si="200">H444</f>
        <v>53379558.800000004</v>
      </c>
      <c r="I443" s="45">
        <f t="shared" ref="I443:J444" si="201">I444</f>
        <v>55297327.210000001</v>
      </c>
      <c r="J443" s="45">
        <f t="shared" si="201"/>
        <v>57509220.280000009</v>
      </c>
    </row>
    <row r="444" spans="1:10" ht="33.75" x14ac:dyDescent="0.2">
      <c r="A444" s="2" t="s">
        <v>404</v>
      </c>
      <c r="B444" s="3" t="s">
        <v>64</v>
      </c>
      <c r="C444" s="3" t="s">
        <v>101</v>
      </c>
      <c r="D444" s="3" t="s">
        <v>88</v>
      </c>
      <c r="E444" s="3" t="s">
        <v>314</v>
      </c>
      <c r="F444" s="3"/>
      <c r="G444" s="3"/>
      <c r="H444" s="45">
        <f t="shared" si="200"/>
        <v>53379558.800000004</v>
      </c>
      <c r="I444" s="45">
        <f t="shared" si="201"/>
        <v>55297327.210000001</v>
      </c>
      <c r="J444" s="45">
        <f t="shared" si="201"/>
        <v>57509220.280000009</v>
      </c>
    </row>
    <row r="445" spans="1:10" ht="33.75" x14ac:dyDescent="0.2">
      <c r="A445" s="9" t="s">
        <v>142</v>
      </c>
      <c r="B445" s="3" t="s">
        <v>64</v>
      </c>
      <c r="C445" s="3" t="s">
        <v>101</v>
      </c>
      <c r="D445" s="3" t="s">
        <v>88</v>
      </c>
      <c r="E445" s="3" t="s">
        <v>314</v>
      </c>
      <c r="F445" s="3" t="s">
        <v>140</v>
      </c>
      <c r="G445" s="3"/>
      <c r="H445" s="45">
        <f>2992432.64+38041903.52+11488654.86+112400.15+744167.63</f>
        <v>53379558.800000004</v>
      </c>
      <c r="I445" s="45">
        <f>2894716.01+39563579.66+11948201.05+116896.15+773934.34</f>
        <v>55297327.210000001</v>
      </c>
      <c r="J445" s="45">
        <f>3010504.65+41146122.85+12426129.09+121571.99+804891.7</f>
        <v>57509220.280000009</v>
      </c>
    </row>
    <row r="446" spans="1:10" ht="33.75" x14ac:dyDescent="0.2">
      <c r="A446" s="9" t="s">
        <v>219</v>
      </c>
      <c r="B446" s="3" t="s">
        <v>64</v>
      </c>
      <c r="C446" s="3" t="s">
        <v>101</v>
      </c>
      <c r="D446" s="3" t="s">
        <v>88</v>
      </c>
      <c r="E446" s="3" t="s">
        <v>249</v>
      </c>
      <c r="F446" s="3"/>
      <c r="G446" s="3"/>
      <c r="H446" s="45">
        <f>H447+H449</f>
        <v>7365993.8599999994</v>
      </c>
      <c r="I446" s="45">
        <f t="shared" ref="I446:J446" si="202">I447+I449</f>
        <v>200000</v>
      </c>
      <c r="J446" s="45">
        <f t="shared" si="202"/>
        <v>200000</v>
      </c>
    </row>
    <row r="447" spans="1:10" ht="33.75" x14ac:dyDescent="0.2">
      <c r="A447" s="11" t="s">
        <v>446</v>
      </c>
      <c r="B447" s="3" t="s">
        <v>64</v>
      </c>
      <c r="C447" s="3" t="s">
        <v>101</v>
      </c>
      <c r="D447" s="3" t="s">
        <v>88</v>
      </c>
      <c r="E447" s="3" t="s">
        <v>454</v>
      </c>
      <c r="F447" s="3"/>
      <c r="G447" s="3"/>
      <c r="H447" s="45">
        <f t="shared" ref="H447" si="203">H448</f>
        <v>626743.85999999987</v>
      </c>
      <c r="I447" s="45">
        <f t="shared" ref="I447:J447" si="204">I448</f>
        <v>200000</v>
      </c>
      <c r="J447" s="45">
        <f t="shared" si="204"/>
        <v>200000</v>
      </c>
    </row>
    <row r="448" spans="1:10" ht="22.5" x14ac:dyDescent="0.2">
      <c r="A448" s="9" t="s">
        <v>143</v>
      </c>
      <c r="B448" s="3" t="s">
        <v>64</v>
      </c>
      <c r="C448" s="3" t="s">
        <v>101</v>
      </c>
      <c r="D448" s="3" t="s">
        <v>88</v>
      </c>
      <c r="E448" s="3" t="s">
        <v>454</v>
      </c>
      <c r="F448" s="3" t="s">
        <v>141</v>
      </c>
      <c r="G448" s="3"/>
      <c r="H448" s="45">
        <f>150000+3040733.86-314000+750000-3000000+10</f>
        <v>626743.85999999987</v>
      </c>
      <c r="I448" s="45">
        <v>200000</v>
      </c>
      <c r="J448" s="45">
        <v>200000</v>
      </c>
    </row>
    <row r="449" spans="1:10" ht="22.5" x14ac:dyDescent="0.2">
      <c r="A449" s="9" t="s">
        <v>631</v>
      </c>
      <c r="B449" s="3" t="s">
        <v>64</v>
      </c>
      <c r="C449" s="3" t="s">
        <v>101</v>
      </c>
      <c r="D449" s="3" t="s">
        <v>88</v>
      </c>
      <c r="E449" s="3" t="s">
        <v>630</v>
      </c>
      <c r="F449" s="3"/>
      <c r="G449" s="3"/>
      <c r="H449" s="45">
        <f>H450+H451</f>
        <v>6739250</v>
      </c>
      <c r="I449" s="45">
        <f t="shared" ref="I449:J449" si="205">I450+I451</f>
        <v>0</v>
      </c>
      <c r="J449" s="45">
        <f t="shared" si="205"/>
        <v>0</v>
      </c>
    </row>
    <row r="450" spans="1:10" ht="22.5" x14ac:dyDescent="0.2">
      <c r="A450" s="9" t="s">
        <v>143</v>
      </c>
      <c r="B450" s="3" t="s">
        <v>64</v>
      </c>
      <c r="C450" s="3" t="s">
        <v>101</v>
      </c>
      <c r="D450" s="3" t="s">
        <v>88</v>
      </c>
      <c r="E450" s="3" t="s">
        <v>630</v>
      </c>
      <c r="F450" s="3" t="s">
        <v>141</v>
      </c>
      <c r="G450" s="3"/>
      <c r="H450" s="45">
        <f>612660-10</f>
        <v>612650</v>
      </c>
      <c r="I450" s="46">
        <v>0</v>
      </c>
      <c r="J450" s="46">
        <v>0</v>
      </c>
    </row>
    <row r="451" spans="1:10" ht="22.5" x14ac:dyDescent="0.2">
      <c r="A451" s="9" t="s">
        <v>143</v>
      </c>
      <c r="B451" s="3" t="s">
        <v>64</v>
      </c>
      <c r="C451" s="3" t="s">
        <v>101</v>
      </c>
      <c r="D451" s="3" t="s">
        <v>88</v>
      </c>
      <c r="E451" s="3" t="s">
        <v>630</v>
      </c>
      <c r="F451" s="3" t="s">
        <v>141</v>
      </c>
      <c r="G451" s="3" t="s">
        <v>186</v>
      </c>
      <c r="H451" s="45">
        <v>6126600</v>
      </c>
      <c r="I451" s="46">
        <v>0</v>
      </c>
      <c r="J451" s="46">
        <v>0</v>
      </c>
    </row>
    <row r="452" spans="1:10" ht="22.5" x14ac:dyDescent="0.2">
      <c r="A452" s="9" t="s">
        <v>484</v>
      </c>
      <c r="B452" s="3" t="s">
        <v>64</v>
      </c>
      <c r="C452" s="3" t="s">
        <v>101</v>
      </c>
      <c r="D452" s="3" t="s">
        <v>88</v>
      </c>
      <c r="E452" s="3" t="s">
        <v>245</v>
      </c>
      <c r="F452" s="3"/>
      <c r="G452" s="3"/>
      <c r="H452" s="45">
        <f t="shared" ref="H452:H453" si="206">H453</f>
        <v>340000</v>
      </c>
      <c r="I452" s="45">
        <f t="shared" ref="I452:J453" si="207">I453</f>
        <v>100000</v>
      </c>
      <c r="J452" s="45">
        <f t="shared" si="207"/>
        <v>100000</v>
      </c>
    </row>
    <row r="453" spans="1:10" ht="22.5" x14ac:dyDescent="0.2">
      <c r="A453" s="2" t="s">
        <v>485</v>
      </c>
      <c r="B453" s="3" t="s">
        <v>172</v>
      </c>
      <c r="C453" s="3" t="s">
        <v>101</v>
      </c>
      <c r="D453" s="3" t="s">
        <v>88</v>
      </c>
      <c r="E453" s="3" t="s">
        <v>405</v>
      </c>
      <c r="F453" s="3"/>
      <c r="G453" s="3"/>
      <c r="H453" s="45">
        <f t="shared" si="206"/>
        <v>340000</v>
      </c>
      <c r="I453" s="45">
        <f t="shared" si="207"/>
        <v>100000</v>
      </c>
      <c r="J453" s="45">
        <f t="shared" si="207"/>
        <v>100000</v>
      </c>
    </row>
    <row r="454" spans="1:10" ht="22.5" x14ac:dyDescent="0.2">
      <c r="A454" s="9" t="s">
        <v>143</v>
      </c>
      <c r="B454" s="3" t="s">
        <v>64</v>
      </c>
      <c r="C454" s="3" t="s">
        <v>101</v>
      </c>
      <c r="D454" s="3" t="s">
        <v>88</v>
      </c>
      <c r="E454" s="3" t="s">
        <v>405</v>
      </c>
      <c r="F454" s="3" t="s">
        <v>141</v>
      </c>
      <c r="G454" s="3"/>
      <c r="H454" s="45">
        <v>340000</v>
      </c>
      <c r="I454" s="45">
        <v>100000</v>
      </c>
      <c r="J454" s="45">
        <v>100000</v>
      </c>
    </row>
    <row r="455" spans="1:10" x14ac:dyDescent="0.2">
      <c r="A455" s="9" t="s">
        <v>712</v>
      </c>
      <c r="B455" s="3" t="s">
        <v>64</v>
      </c>
      <c r="C455" s="3" t="s">
        <v>101</v>
      </c>
      <c r="D455" s="3" t="s">
        <v>101</v>
      </c>
      <c r="E455" s="3"/>
      <c r="F455" s="3"/>
      <c r="G455" s="3"/>
      <c r="H455" s="45">
        <f>H456</f>
        <v>1000000</v>
      </c>
      <c r="I455" s="45">
        <f t="shared" ref="I455:J455" si="208">I456</f>
        <v>0</v>
      </c>
      <c r="J455" s="45">
        <f t="shared" si="208"/>
        <v>0</v>
      </c>
    </row>
    <row r="456" spans="1:10" x14ac:dyDescent="0.2">
      <c r="A456" s="9" t="s">
        <v>603</v>
      </c>
      <c r="B456" s="3" t="s">
        <v>64</v>
      </c>
      <c r="C456" s="3" t="s">
        <v>101</v>
      </c>
      <c r="D456" s="3" t="s">
        <v>101</v>
      </c>
      <c r="E456" s="3" t="s">
        <v>238</v>
      </c>
      <c r="F456" s="3"/>
      <c r="G456" s="3"/>
      <c r="H456" s="45">
        <f>H457</f>
        <v>1000000</v>
      </c>
      <c r="I456" s="45">
        <f t="shared" ref="I456:J456" si="209">I457</f>
        <v>0</v>
      </c>
      <c r="J456" s="45">
        <f t="shared" si="209"/>
        <v>0</v>
      </c>
    </row>
    <row r="457" spans="1:10" x14ac:dyDescent="0.2">
      <c r="A457" s="2" t="s">
        <v>115</v>
      </c>
      <c r="B457" s="3" t="s">
        <v>64</v>
      </c>
      <c r="C457" s="3" t="s">
        <v>101</v>
      </c>
      <c r="D457" s="3" t="s">
        <v>101</v>
      </c>
      <c r="E457" s="3" t="s">
        <v>114</v>
      </c>
      <c r="F457" s="3"/>
      <c r="G457" s="3"/>
      <c r="H457" s="45">
        <f>H458</f>
        <v>1000000</v>
      </c>
      <c r="I457" s="45">
        <f t="shared" ref="I457:J457" si="210">I458</f>
        <v>0</v>
      </c>
      <c r="J457" s="45">
        <f t="shared" si="210"/>
        <v>0</v>
      </c>
    </row>
    <row r="458" spans="1:10" x14ac:dyDescent="0.2">
      <c r="A458" s="2" t="s">
        <v>425</v>
      </c>
      <c r="B458" s="3" t="s">
        <v>64</v>
      </c>
      <c r="C458" s="3" t="s">
        <v>101</v>
      </c>
      <c r="D458" s="3" t="s">
        <v>101</v>
      </c>
      <c r="E458" s="3" t="s">
        <v>44</v>
      </c>
      <c r="F458" s="3"/>
      <c r="G458" s="3"/>
      <c r="H458" s="45">
        <f>H459</f>
        <v>1000000</v>
      </c>
      <c r="I458" s="45">
        <f t="shared" ref="I458:J458" si="211">I459</f>
        <v>0</v>
      </c>
      <c r="J458" s="45">
        <f t="shared" si="211"/>
        <v>0</v>
      </c>
    </row>
    <row r="459" spans="1:10" x14ac:dyDescent="0.2">
      <c r="A459" s="63" t="s">
        <v>713</v>
      </c>
      <c r="B459" s="3" t="s">
        <v>64</v>
      </c>
      <c r="C459" s="3" t="s">
        <v>101</v>
      </c>
      <c r="D459" s="3" t="s">
        <v>101</v>
      </c>
      <c r="E459" s="3" t="s">
        <v>711</v>
      </c>
      <c r="F459" s="3"/>
      <c r="G459" s="3"/>
      <c r="H459" s="45">
        <f>H460</f>
        <v>1000000</v>
      </c>
      <c r="I459" s="45">
        <f t="shared" ref="I459:J459" si="212">I460</f>
        <v>0</v>
      </c>
      <c r="J459" s="45">
        <f t="shared" si="212"/>
        <v>0</v>
      </c>
    </row>
    <row r="460" spans="1:10" ht="22.5" x14ac:dyDescent="0.2">
      <c r="A460" s="9" t="s">
        <v>143</v>
      </c>
      <c r="B460" s="3" t="s">
        <v>64</v>
      </c>
      <c r="C460" s="3" t="s">
        <v>101</v>
      </c>
      <c r="D460" s="3" t="s">
        <v>101</v>
      </c>
      <c r="E460" s="3" t="s">
        <v>711</v>
      </c>
      <c r="F460" s="3" t="s">
        <v>141</v>
      </c>
      <c r="G460" s="3" t="s">
        <v>186</v>
      </c>
      <c r="H460" s="45">
        <v>1000000</v>
      </c>
      <c r="I460" s="45">
        <v>0</v>
      </c>
      <c r="J460" s="45">
        <v>0</v>
      </c>
    </row>
    <row r="461" spans="1:10" x14ac:dyDescent="0.2">
      <c r="A461" s="2" t="s">
        <v>153</v>
      </c>
      <c r="B461" s="3" t="s">
        <v>64</v>
      </c>
      <c r="C461" s="3" t="s">
        <v>92</v>
      </c>
      <c r="D461" s="3" t="s">
        <v>75</v>
      </c>
      <c r="E461" s="3"/>
      <c r="F461" s="3"/>
      <c r="G461" s="3"/>
      <c r="H461" s="45">
        <f>H462+H528</f>
        <v>200159842.52999997</v>
      </c>
      <c r="I461" s="45">
        <f>I462+I528</f>
        <v>176106739.27000001</v>
      </c>
      <c r="J461" s="45">
        <f>J462+J528</f>
        <v>174192791.70999998</v>
      </c>
    </row>
    <row r="462" spans="1:10" x14ac:dyDescent="0.2">
      <c r="A462" s="2" t="s">
        <v>154</v>
      </c>
      <c r="B462" s="3" t="s">
        <v>64</v>
      </c>
      <c r="C462" s="3" t="s">
        <v>92</v>
      </c>
      <c r="D462" s="3" t="s">
        <v>74</v>
      </c>
      <c r="E462" s="3"/>
      <c r="F462" s="3"/>
      <c r="G462" s="3"/>
      <c r="H462" s="45">
        <f>H525+H463+H521</f>
        <v>170119476.83999997</v>
      </c>
      <c r="I462" s="45">
        <f>I525+I463+I521</f>
        <v>146042393.67000002</v>
      </c>
      <c r="J462" s="45">
        <f>J525+J463+J521</f>
        <v>144103507.01999998</v>
      </c>
    </row>
    <row r="463" spans="1:10" ht="22.5" x14ac:dyDescent="0.2">
      <c r="A463" s="2" t="s">
        <v>570</v>
      </c>
      <c r="B463" s="3" t="s">
        <v>64</v>
      </c>
      <c r="C463" s="3" t="s">
        <v>92</v>
      </c>
      <c r="D463" s="3" t="s">
        <v>74</v>
      </c>
      <c r="E463" s="3" t="s">
        <v>243</v>
      </c>
      <c r="F463" s="3"/>
      <c r="G463" s="3"/>
      <c r="H463" s="45">
        <f>H464+H469+H484+H490+H518</f>
        <v>169819476.83999997</v>
      </c>
      <c r="I463" s="45">
        <f>I464+I469+I484+I490+I518</f>
        <v>146012393.67000002</v>
      </c>
      <c r="J463" s="45">
        <f>J464+J469+J484+J490+J518</f>
        <v>144073507.01999998</v>
      </c>
    </row>
    <row r="464" spans="1:10" ht="22.5" x14ac:dyDescent="0.2">
      <c r="A464" s="2" t="s">
        <v>25</v>
      </c>
      <c r="B464" s="3" t="s">
        <v>64</v>
      </c>
      <c r="C464" s="3" t="s">
        <v>92</v>
      </c>
      <c r="D464" s="3" t="s">
        <v>74</v>
      </c>
      <c r="E464" s="3" t="s">
        <v>246</v>
      </c>
      <c r="F464" s="3"/>
      <c r="G464" s="3"/>
      <c r="H464" s="45">
        <f>H466+H468</f>
        <v>90142492.390000001</v>
      </c>
      <c r="I464" s="45">
        <f t="shared" ref="I464:J464" si="213">I466+I468</f>
        <v>93035099.230000004</v>
      </c>
      <c r="J464" s="45">
        <f t="shared" si="213"/>
        <v>96756503.200000003</v>
      </c>
    </row>
    <row r="465" spans="1:10" ht="22.5" x14ac:dyDescent="0.2">
      <c r="A465" s="2" t="s">
        <v>407</v>
      </c>
      <c r="B465" s="3" t="s">
        <v>64</v>
      </c>
      <c r="C465" s="3" t="s">
        <v>92</v>
      </c>
      <c r="D465" s="3" t="s">
        <v>74</v>
      </c>
      <c r="E465" s="3" t="s">
        <v>315</v>
      </c>
      <c r="F465" s="3"/>
      <c r="G465" s="3"/>
      <c r="H465" s="45">
        <f>H466</f>
        <v>87842492.390000001</v>
      </c>
      <c r="I465" s="45">
        <f t="shared" ref="I465:J465" si="214">I466</f>
        <v>90643099.230000004</v>
      </c>
      <c r="J465" s="45">
        <f t="shared" si="214"/>
        <v>94268823.200000003</v>
      </c>
    </row>
    <row r="466" spans="1:10" ht="33.75" x14ac:dyDescent="0.2">
      <c r="A466" s="9" t="s">
        <v>142</v>
      </c>
      <c r="B466" s="3" t="s">
        <v>64</v>
      </c>
      <c r="C466" s="3" t="s">
        <v>92</v>
      </c>
      <c r="D466" s="3" t="s">
        <v>74</v>
      </c>
      <c r="E466" s="3" t="s">
        <v>315</v>
      </c>
      <c r="F466" s="3" t="s">
        <v>140</v>
      </c>
      <c r="G466" s="3"/>
      <c r="H466" s="45">
        <f>8819634.8+51415179.2+15527384.12+432294.27+11648000</f>
        <v>87842492.390000001</v>
      </c>
      <c r="I466" s="45">
        <f>9172420.19+53471786.37+16148479.48+449586.04+11400827.15</f>
        <v>90643099.230000004</v>
      </c>
      <c r="J466" s="45">
        <f>9539317+55610657.82+16794418.66+467569.48+11856860.24</f>
        <v>94268823.200000003</v>
      </c>
    </row>
    <row r="467" spans="1:10" ht="22.5" x14ac:dyDescent="0.2">
      <c r="A467" s="9" t="s">
        <v>406</v>
      </c>
      <c r="B467" s="3" t="s">
        <v>64</v>
      </c>
      <c r="C467" s="3" t="s">
        <v>92</v>
      </c>
      <c r="D467" s="3" t="s">
        <v>74</v>
      </c>
      <c r="E467" s="3" t="s">
        <v>316</v>
      </c>
      <c r="F467" s="3"/>
      <c r="G467" s="3"/>
      <c r="H467" s="45">
        <f>H468</f>
        <v>2300000</v>
      </c>
      <c r="I467" s="45">
        <f t="shared" ref="I467:J467" si="215">I468</f>
        <v>2392000</v>
      </c>
      <c r="J467" s="45">
        <f t="shared" si="215"/>
        <v>2487680</v>
      </c>
    </row>
    <row r="468" spans="1:10" ht="33.75" x14ac:dyDescent="0.2">
      <c r="A468" s="9" t="s">
        <v>142</v>
      </c>
      <c r="B468" s="3" t="s">
        <v>64</v>
      </c>
      <c r="C468" s="3" t="s">
        <v>92</v>
      </c>
      <c r="D468" s="3" t="s">
        <v>74</v>
      </c>
      <c r="E468" s="3" t="s">
        <v>316</v>
      </c>
      <c r="F468" s="3" t="s">
        <v>140</v>
      </c>
      <c r="G468" s="3"/>
      <c r="H468" s="45">
        <v>2300000</v>
      </c>
      <c r="I468" s="45">
        <v>2392000</v>
      </c>
      <c r="J468" s="45">
        <v>2487680</v>
      </c>
    </row>
    <row r="469" spans="1:10" ht="22.5" x14ac:dyDescent="0.2">
      <c r="A469" s="9" t="s">
        <v>267</v>
      </c>
      <c r="B469" s="3" t="s">
        <v>64</v>
      </c>
      <c r="C469" s="3" t="s">
        <v>92</v>
      </c>
      <c r="D469" s="3" t="s">
        <v>74</v>
      </c>
      <c r="E469" s="3" t="s">
        <v>247</v>
      </c>
      <c r="F469" s="3"/>
      <c r="G469" s="3"/>
      <c r="H469" s="45">
        <f>H470+H478+H480</f>
        <v>43365377.559999995</v>
      </c>
      <c r="I469" s="45">
        <f>I470+I478+I480</f>
        <v>40626145.670000002</v>
      </c>
      <c r="J469" s="45">
        <f>J470+J478+J480</f>
        <v>41281103.5</v>
      </c>
    </row>
    <row r="470" spans="1:10" ht="22.5" x14ac:dyDescent="0.2">
      <c r="A470" s="9" t="s">
        <v>408</v>
      </c>
      <c r="B470" s="3" t="s">
        <v>64</v>
      </c>
      <c r="C470" s="3" t="s">
        <v>92</v>
      </c>
      <c r="D470" s="3" t="s">
        <v>74</v>
      </c>
      <c r="E470" s="3" t="s">
        <v>317</v>
      </c>
      <c r="F470" s="3"/>
      <c r="G470" s="3"/>
      <c r="H470" s="45">
        <f>H471+H472+H473+H474+H475+H476+H477</f>
        <v>39872784.239999995</v>
      </c>
      <c r="I470" s="45">
        <f t="shared" ref="I470:J470" si="216">I471+I472+I473+I474+I475+I476+I477</f>
        <v>38211445.670000002</v>
      </c>
      <c r="J470" s="45">
        <f t="shared" si="216"/>
        <v>39565903.5</v>
      </c>
    </row>
    <row r="471" spans="1:10" ht="22.5" x14ac:dyDescent="0.2">
      <c r="A471" s="10" t="s">
        <v>366</v>
      </c>
      <c r="B471" s="3" t="s">
        <v>64</v>
      </c>
      <c r="C471" s="3" t="s">
        <v>92</v>
      </c>
      <c r="D471" s="3" t="s">
        <v>74</v>
      </c>
      <c r="E471" s="3" t="s">
        <v>317</v>
      </c>
      <c r="F471" s="3" t="s">
        <v>155</v>
      </c>
      <c r="G471" s="3"/>
      <c r="H471" s="45">
        <v>24983715.5</v>
      </c>
      <c r="I471" s="45">
        <v>25983064.120000001</v>
      </c>
      <c r="J471" s="45">
        <v>27022386.68</v>
      </c>
    </row>
    <row r="472" spans="1:10" ht="33.75" x14ac:dyDescent="0.2">
      <c r="A472" s="10" t="s">
        <v>367</v>
      </c>
      <c r="B472" s="3" t="s">
        <v>64</v>
      </c>
      <c r="C472" s="3" t="s">
        <v>92</v>
      </c>
      <c r="D472" s="3" t="s">
        <v>74</v>
      </c>
      <c r="E472" s="3" t="s">
        <v>317</v>
      </c>
      <c r="F472" s="3" t="s">
        <v>365</v>
      </c>
      <c r="G472" s="3"/>
      <c r="H472" s="45">
        <v>7545082.0800000001</v>
      </c>
      <c r="I472" s="45">
        <v>7846885.3600000003</v>
      </c>
      <c r="J472" s="45">
        <v>8160760.7800000003</v>
      </c>
    </row>
    <row r="473" spans="1:10" ht="22.5" x14ac:dyDescent="0.2">
      <c r="A473" s="2" t="s">
        <v>166</v>
      </c>
      <c r="B473" s="3" t="s">
        <v>64</v>
      </c>
      <c r="C473" s="3" t="s">
        <v>92</v>
      </c>
      <c r="D473" s="3" t="s">
        <v>74</v>
      </c>
      <c r="E473" s="3" t="s">
        <v>317</v>
      </c>
      <c r="F473" s="3" t="s">
        <v>165</v>
      </c>
      <c r="G473" s="3"/>
      <c r="H473" s="45">
        <v>2517335.3199999998</v>
      </c>
      <c r="I473" s="45">
        <v>1500000</v>
      </c>
      <c r="J473" s="45">
        <v>1500000</v>
      </c>
    </row>
    <row r="474" spans="1:10" ht="22.5" x14ac:dyDescent="0.2">
      <c r="A474" s="2" t="s">
        <v>371</v>
      </c>
      <c r="B474" s="3" t="s">
        <v>64</v>
      </c>
      <c r="C474" s="3" t="s">
        <v>92</v>
      </c>
      <c r="D474" s="3" t="s">
        <v>74</v>
      </c>
      <c r="E474" s="3" t="s">
        <v>317</v>
      </c>
      <c r="F474" s="3" t="s">
        <v>83</v>
      </c>
      <c r="G474" s="3"/>
      <c r="H474" s="45">
        <v>4333092.79</v>
      </c>
      <c r="I474" s="45">
        <v>2700000</v>
      </c>
      <c r="J474" s="45">
        <v>2700000</v>
      </c>
    </row>
    <row r="475" spans="1:10" ht="22.5" x14ac:dyDescent="0.2">
      <c r="A475" s="13" t="s">
        <v>391</v>
      </c>
      <c r="B475" s="3" t="s">
        <v>64</v>
      </c>
      <c r="C475" s="3" t="s">
        <v>92</v>
      </c>
      <c r="D475" s="3" t="s">
        <v>74</v>
      </c>
      <c r="E475" s="3" t="s">
        <v>317</v>
      </c>
      <c r="F475" s="3" t="s">
        <v>390</v>
      </c>
      <c r="G475" s="3"/>
      <c r="H475" s="45">
        <v>463273.75</v>
      </c>
      <c r="I475" s="45">
        <v>150000</v>
      </c>
      <c r="J475" s="45">
        <v>150000</v>
      </c>
    </row>
    <row r="476" spans="1:10" ht="22.5" x14ac:dyDescent="0.2">
      <c r="A476" s="2" t="s">
        <v>86</v>
      </c>
      <c r="B476" s="3" t="s">
        <v>64</v>
      </c>
      <c r="C476" s="3" t="s">
        <v>92</v>
      </c>
      <c r="D476" s="3" t="s">
        <v>74</v>
      </c>
      <c r="E476" s="3" t="s">
        <v>317</v>
      </c>
      <c r="F476" s="3" t="s">
        <v>84</v>
      </c>
      <c r="G476" s="3"/>
      <c r="H476" s="45">
        <v>24876.799999999999</v>
      </c>
      <c r="I476" s="45">
        <v>25871.87</v>
      </c>
      <c r="J476" s="45">
        <v>26906.75</v>
      </c>
    </row>
    <row r="477" spans="1:10" ht="22.5" x14ac:dyDescent="0.2">
      <c r="A477" s="9" t="s">
        <v>270</v>
      </c>
      <c r="B477" s="3" t="s">
        <v>64</v>
      </c>
      <c r="C477" s="3" t="s">
        <v>92</v>
      </c>
      <c r="D477" s="3" t="s">
        <v>74</v>
      </c>
      <c r="E477" s="3" t="s">
        <v>317</v>
      </c>
      <c r="F477" s="3" t="s">
        <v>85</v>
      </c>
      <c r="G477" s="3"/>
      <c r="H477" s="45">
        <v>5408</v>
      </c>
      <c r="I477" s="45">
        <v>5624.32</v>
      </c>
      <c r="J477" s="45">
        <v>5849.29</v>
      </c>
    </row>
    <row r="478" spans="1:10" ht="22.5" x14ac:dyDescent="0.2">
      <c r="A478" s="2" t="s">
        <v>409</v>
      </c>
      <c r="B478" s="3" t="s">
        <v>64</v>
      </c>
      <c r="C478" s="3" t="s">
        <v>92</v>
      </c>
      <c r="D478" s="3" t="s">
        <v>74</v>
      </c>
      <c r="E478" s="3" t="s">
        <v>108</v>
      </c>
      <c r="F478" s="3"/>
      <c r="G478" s="3"/>
      <c r="H478" s="45">
        <f t="shared" ref="H478:J478" si="217">H479</f>
        <v>2077893.32</v>
      </c>
      <c r="I478" s="45">
        <f t="shared" si="217"/>
        <v>1000000</v>
      </c>
      <c r="J478" s="45">
        <f t="shared" si="217"/>
        <v>1000000</v>
      </c>
    </row>
    <row r="479" spans="1:10" ht="22.5" x14ac:dyDescent="0.2">
      <c r="A479" s="2" t="s">
        <v>371</v>
      </c>
      <c r="B479" s="3" t="s">
        <v>64</v>
      </c>
      <c r="C479" s="3" t="s">
        <v>92</v>
      </c>
      <c r="D479" s="3" t="s">
        <v>74</v>
      </c>
      <c r="E479" s="3" t="s">
        <v>108</v>
      </c>
      <c r="F479" s="3" t="s">
        <v>83</v>
      </c>
      <c r="G479" s="3"/>
      <c r="H479" s="45">
        <v>2077893.32</v>
      </c>
      <c r="I479" s="46">
        <v>1000000</v>
      </c>
      <c r="J479" s="46">
        <v>1000000</v>
      </c>
    </row>
    <row r="480" spans="1:10" ht="33.75" x14ac:dyDescent="0.2">
      <c r="A480" s="2" t="s">
        <v>546</v>
      </c>
      <c r="B480" s="3" t="s">
        <v>64</v>
      </c>
      <c r="C480" s="3" t="s">
        <v>92</v>
      </c>
      <c r="D480" s="3" t="s">
        <v>74</v>
      </c>
      <c r="E480" s="3" t="s">
        <v>575</v>
      </c>
      <c r="F480" s="3"/>
      <c r="G480" s="3"/>
      <c r="H480" s="45">
        <f>H481+H482+H483</f>
        <v>1414700</v>
      </c>
      <c r="I480" s="45">
        <f t="shared" ref="I480:J480" si="218">I481+I482+I483</f>
        <v>1414700</v>
      </c>
      <c r="J480" s="45">
        <f t="shared" si="218"/>
        <v>715200</v>
      </c>
    </row>
    <row r="481" spans="1:10" ht="22.5" x14ac:dyDescent="0.2">
      <c r="A481" s="2" t="s">
        <v>371</v>
      </c>
      <c r="B481" s="3" t="s">
        <v>64</v>
      </c>
      <c r="C481" s="3" t="s">
        <v>92</v>
      </c>
      <c r="D481" s="3" t="s">
        <v>74</v>
      </c>
      <c r="E481" s="3" t="s">
        <v>575</v>
      </c>
      <c r="F481" s="3" t="s">
        <v>83</v>
      </c>
      <c r="G481" s="3"/>
      <c r="H481" s="45">
        <v>1000000</v>
      </c>
      <c r="I481" s="45">
        <v>1000000</v>
      </c>
      <c r="J481" s="46">
        <v>300000</v>
      </c>
    </row>
    <row r="482" spans="1:10" ht="22.5" x14ac:dyDescent="0.2">
      <c r="A482" s="2" t="s">
        <v>371</v>
      </c>
      <c r="B482" s="3" t="s">
        <v>64</v>
      </c>
      <c r="C482" s="3" t="s">
        <v>92</v>
      </c>
      <c r="D482" s="3" t="s">
        <v>74</v>
      </c>
      <c r="E482" s="3" t="s">
        <v>575</v>
      </c>
      <c r="F482" s="3" t="s">
        <v>83</v>
      </c>
      <c r="G482" s="3" t="s">
        <v>186</v>
      </c>
      <c r="H482" s="45">
        <v>87087.92</v>
      </c>
      <c r="I482" s="45">
        <v>87100</v>
      </c>
      <c r="J482" s="46">
        <v>95500</v>
      </c>
    </row>
    <row r="483" spans="1:10" ht="22.5" x14ac:dyDescent="0.2">
      <c r="A483" s="2" t="s">
        <v>371</v>
      </c>
      <c r="B483" s="3" t="s">
        <v>64</v>
      </c>
      <c r="C483" s="3" t="s">
        <v>92</v>
      </c>
      <c r="D483" s="3" t="s">
        <v>74</v>
      </c>
      <c r="E483" s="3" t="s">
        <v>575</v>
      </c>
      <c r="F483" s="3" t="s">
        <v>83</v>
      </c>
      <c r="G483" s="3" t="s">
        <v>428</v>
      </c>
      <c r="H483" s="45">
        <v>327612.08</v>
      </c>
      <c r="I483" s="45">
        <v>327600</v>
      </c>
      <c r="J483" s="46">
        <v>319700</v>
      </c>
    </row>
    <row r="484" spans="1:10" ht="22.5" x14ac:dyDescent="0.2">
      <c r="A484" s="9" t="s">
        <v>239</v>
      </c>
      <c r="B484" s="3" t="s">
        <v>64</v>
      </c>
      <c r="C484" s="3" t="s">
        <v>92</v>
      </c>
      <c r="D484" s="3" t="s">
        <v>74</v>
      </c>
      <c r="E484" s="3" t="s">
        <v>248</v>
      </c>
      <c r="F484" s="3"/>
      <c r="G484" s="3"/>
      <c r="H484" s="45">
        <f>H485</f>
        <v>2965421.8899999997</v>
      </c>
      <c r="I484" s="45">
        <f t="shared" ref="I484:J484" si="219">I485</f>
        <v>3084038.77</v>
      </c>
      <c r="J484" s="45">
        <f t="shared" si="219"/>
        <v>3207400.3200000003</v>
      </c>
    </row>
    <row r="485" spans="1:10" ht="22.5" x14ac:dyDescent="0.2">
      <c r="A485" s="2" t="s">
        <v>553</v>
      </c>
      <c r="B485" s="3" t="s">
        <v>64</v>
      </c>
      <c r="C485" s="3" t="s">
        <v>92</v>
      </c>
      <c r="D485" s="3" t="s">
        <v>74</v>
      </c>
      <c r="E485" s="3" t="s">
        <v>318</v>
      </c>
      <c r="F485" s="3"/>
      <c r="G485" s="3"/>
      <c r="H485" s="45">
        <f t="shared" ref="H485:J485" si="220">H486+H487+H488+H489</f>
        <v>2965421.8899999997</v>
      </c>
      <c r="I485" s="45">
        <f t="shared" si="220"/>
        <v>3084038.77</v>
      </c>
      <c r="J485" s="45">
        <f t="shared" si="220"/>
        <v>3207400.3200000003</v>
      </c>
    </row>
    <row r="486" spans="1:10" ht="22.5" x14ac:dyDescent="0.2">
      <c r="A486" s="10" t="s">
        <v>366</v>
      </c>
      <c r="B486" s="3" t="s">
        <v>64</v>
      </c>
      <c r="C486" s="3" t="s">
        <v>92</v>
      </c>
      <c r="D486" s="3" t="s">
        <v>74</v>
      </c>
      <c r="E486" s="3" t="s">
        <v>318</v>
      </c>
      <c r="F486" s="3" t="s">
        <v>155</v>
      </c>
      <c r="G486" s="3"/>
      <c r="H486" s="45">
        <v>1786846.43</v>
      </c>
      <c r="I486" s="45">
        <v>1858320.29</v>
      </c>
      <c r="J486" s="45">
        <v>1932653.1</v>
      </c>
    </row>
    <row r="487" spans="1:10" ht="33.75" x14ac:dyDescent="0.2">
      <c r="A487" s="10" t="s">
        <v>367</v>
      </c>
      <c r="B487" s="3" t="s">
        <v>64</v>
      </c>
      <c r="C487" s="3" t="s">
        <v>92</v>
      </c>
      <c r="D487" s="3" t="s">
        <v>74</v>
      </c>
      <c r="E487" s="3" t="s">
        <v>318</v>
      </c>
      <c r="F487" s="3" t="s">
        <v>365</v>
      </c>
      <c r="G487" s="3"/>
      <c r="H487" s="45">
        <v>539627.62</v>
      </c>
      <c r="I487" s="45">
        <v>561212.73</v>
      </c>
      <c r="J487" s="45">
        <v>583661.24</v>
      </c>
    </row>
    <row r="488" spans="1:10" ht="22.5" x14ac:dyDescent="0.2">
      <c r="A488" s="2" t="s">
        <v>166</v>
      </c>
      <c r="B488" s="3" t="s">
        <v>64</v>
      </c>
      <c r="C488" s="3" t="s">
        <v>92</v>
      </c>
      <c r="D488" s="3" t="s">
        <v>74</v>
      </c>
      <c r="E488" s="3" t="s">
        <v>318</v>
      </c>
      <c r="F488" s="3" t="s">
        <v>165</v>
      </c>
      <c r="G488" s="3"/>
      <c r="H488" s="45">
        <v>241683.84</v>
      </c>
      <c r="I488" s="45">
        <v>251351.19</v>
      </c>
      <c r="J488" s="45">
        <v>261405.24</v>
      </c>
    </row>
    <row r="489" spans="1:10" ht="22.5" x14ac:dyDescent="0.2">
      <c r="A489" s="2" t="s">
        <v>371</v>
      </c>
      <c r="B489" s="3" t="s">
        <v>64</v>
      </c>
      <c r="C489" s="3" t="s">
        <v>92</v>
      </c>
      <c r="D489" s="3" t="s">
        <v>74</v>
      </c>
      <c r="E489" s="3" t="s">
        <v>318</v>
      </c>
      <c r="F489" s="3" t="s">
        <v>83</v>
      </c>
      <c r="G489" s="3"/>
      <c r="H489" s="45">
        <v>397264</v>
      </c>
      <c r="I489" s="45">
        <v>413154.56</v>
      </c>
      <c r="J489" s="45">
        <v>429680.74</v>
      </c>
    </row>
    <row r="490" spans="1:10" ht="33.75" x14ac:dyDescent="0.2">
      <c r="A490" s="9" t="s">
        <v>219</v>
      </c>
      <c r="B490" s="3" t="s">
        <v>64</v>
      </c>
      <c r="C490" s="3" t="s">
        <v>92</v>
      </c>
      <c r="D490" s="3" t="s">
        <v>74</v>
      </c>
      <c r="E490" s="3" t="s">
        <v>249</v>
      </c>
      <c r="F490" s="3"/>
      <c r="G490" s="3"/>
      <c r="H490" s="45">
        <f>H496+H493+H491+H513+H498+H509+H502+H505</f>
        <v>33046185</v>
      </c>
      <c r="I490" s="45">
        <f>I496+I493+I491+I513+I498+I509+I502+I505</f>
        <v>9163110</v>
      </c>
      <c r="J490" s="45">
        <f>J496+J493+J491+J513+J498+J509+J502+J505</f>
        <v>2728500</v>
      </c>
    </row>
    <row r="491" spans="1:10" ht="33.75" x14ac:dyDescent="0.2">
      <c r="A491" s="11" t="s">
        <v>445</v>
      </c>
      <c r="B491" s="3" t="s">
        <v>64</v>
      </c>
      <c r="C491" s="3" t="s">
        <v>92</v>
      </c>
      <c r="D491" s="3" t="s">
        <v>74</v>
      </c>
      <c r="E491" s="3" t="s">
        <v>444</v>
      </c>
      <c r="F491" s="3"/>
      <c r="G491" s="3"/>
      <c r="H491" s="45">
        <f t="shared" ref="H491:J491" si="221">H492</f>
        <v>5094090</v>
      </c>
      <c r="I491" s="45">
        <f t="shared" si="221"/>
        <v>0</v>
      </c>
      <c r="J491" s="45">
        <f t="shared" si="221"/>
        <v>0</v>
      </c>
    </row>
    <row r="492" spans="1:10" ht="22.5" x14ac:dyDescent="0.2">
      <c r="A492" s="12" t="s">
        <v>143</v>
      </c>
      <c r="B492" s="3" t="s">
        <v>64</v>
      </c>
      <c r="C492" s="3" t="s">
        <v>92</v>
      </c>
      <c r="D492" s="3" t="s">
        <v>74</v>
      </c>
      <c r="E492" s="3" t="s">
        <v>444</v>
      </c>
      <c r="F492" s="3" t="s">
        <v>141</v>
      </c>
      <c r="G492" s="3"/>
      <c r="H492" s="45">
        <v>5094090</v>
      </c>
      <c r="I492" s="46">
        <v>0</v>
      </c>
      <c r="J492" s="46">
        <v>0</v>
      </c>
    </row>
    <row r="493" spans="1:10" ht="33.75" x14ac:dyDescent="0.2">
      <c r="A493" s="21" t="s">
        <v>552</v>
      </c>
      <c r="B493" s="3" t="s">
        <v>64</v>
      </c>
      <c r="C493" s="3" t="s">
        <v>92</v>
      </c>
      <c r="D493" s="3" t="s">
        <v>74</v>
      </c>
      <c r="E493" s="3" t="s">
        <v>449</v>
      </c>
      <c r="F493" s="3"/>
      <c r="G493" s="3"/>
      <c r="H493" s="45">
        <f>H495+H494</f>
        <v>1500000</v>
      </c>
      <c r="I493" s="45">
        <f t="shared" ref="I493:J493" si="222">I495+I494</f>
        <v>2200000</v>
      </c>
      <c r="J493" s="45">
        <f t="shared" si="222"/>
        <v>0</v>
      </c>
    </row>
    <row r="494" spans="1:10" ht="22.5" x14ac:dyDescent="0.2">
      <c r="A494" s="2" t="s">
        <v>166</v>
      </c>
      <c r="B494" s="3" t="s">
        <v>64</v>
      </c>
      <c r="C494" s="3" t="s">
        <v>92</v>
      </c>
      <c r="D494" s="3" t="s">
        <v>74</v>
      </c>
      <c r="E494" s="3" t="s">
        <v>449</v>
      </c>
      <c r="F494" s="3" t="s">
        <v>165</v>
      </c>
      <c r="G494" s="3"/>
      <c r="H494" s="45">
        <v>64820</v>
      </c>
      <c r="I494" s="45">
        <v>0</v>
      </c>
      <c r="J494" s="45">
        <v>0</v>
      </c>
    </row>
    <row r="495" spans="1:10" ht="22.5" x14ac:dyDescent="0.2">
      <c r="A495" s="2" t="s">
        <v>371</v>
      </c>
      <c r="B495" s="3" t="s">
        <v>64</v>
      </c>
      <c r="C495" s="3" t="s">
        <v>92</v>
      </c>
      <c r="D495" s="3" t="s">
        <v>74</v>
      </c>
      <c r="E495" s="3" t="s">
        <v>449</v>
      </c>
      <c r="F495" s="3" t="s">
        <v>83</v>
      </c>
      <c r="G495" s="40"/>
      <c r="H495" s="45">
        <v>1435180</v>
      </c>
      <c r="I495" s="45">
        <v>2200000</v>
      </c>
      <c r="J495" s="45">
        <v>0</v>
      </c>
    </row>
    <row r="496" spans="1:10" ht="33.75" x14ac:dyDescent="0.2">
      <c r="A496" s="11" t="s">
        <v>448</v>
      </c>
      <c r="B496" s="3" t="s">
        <v>64</v>
      </c>
      <c r="C496" s="3" t="s">
        <v>92</v>
      </c>
      <c r="D496" s="3" t="s">
        <v>74</v>
      </c>
      <c r="E496" s="3" t="s">
        <v>447</v>
      </c>
      <c r="F496" s="3"/>
      <c r="G496" s="3"/>
      <c r="H496" s="45">
        <f>H497</f>
        <v>500000</v>
      </c>
      <c r="I496" s="45">
        <f t="shared" ref="I496:J496" si="223">I497</f>
        <v>0</v>
      </c>
      <c r="J496" s="45">
        <f t="shared" si="223"/>
        <v>0</v>
      </c>
    </row>
    <row r="497" spans="1:10" ht="22.5" x14ac:dyDescent="0.2">
      <c r="A497" s="2" t="s">
        <v>371</v>
      </c>
      <c r="B497" s="3" t="s">
        <v>64</v>
      </c>
      <c r="C497" s="3" t="s">
        <v>92</v>
      </c>
      <c r="D497" s="3" t="s">
        <v>74</v>
      </c>
      <c r="E497" s="3" t="s">
        <v>447</v>
      </c>
      <c r="F497" s="3" t="s">
        <v>83</v>
      </c>
      <c r="G497" s="3"/>
      <c r="H497" s="45">
        <v>500000</v>
      </c>
      <c r="I497" s="45">
        <v>0</v>
      </c>
      <c r="J497" s="45">
        <v>0</v>
      </c>
    </row>
    <row r="498" spans="1:10" ht="33.75" x14ac:dyDescent="0.2">
      <c r="A498" s="12" t="s">
        <v>539</v>
      </c>
      <c r="B498" s="3" t="s">
        <v>64</v>
      </c>
      <c r="C498" s="3" t="s">
        <v>92</v>
      </c>
      <c r="D498" s="3" t="s">
        <v>74</v>
      </c>
      <c r="E498" s="38" t="s">
        <v>538</v>
      </c>
      <c r="F498" s="3"/>
      <c r="G498" s="40"/>
      <c r="H498" s="46">
        <f>H499+H500+H501</f>
        <v>4045600</v>
      </c>
      <c r="I498" s="46">
        <f t="shared" ref="I498:J498" si="224">I499+I500+I501</f>
        <v>0</v>
      </c>
      <c r="J498" s="46">
        <f t="shared" si="224"/>
        <v>2728500</v>
      </c>
    </row>
    <row r="499" spans="1:10" ht="22.5" x14ac:dyDescent="0.2">
      <c r="A499" s="12" t="s">
        <v>143</v>
      </c>
      <c r="B499" s="3" t="s">
        <v>64</v>
      </c>
      <c r="C499" s="3" t="s">
        <v>92</v>
      </c>
      <c r="D499" s="3" t="s">
        <v>74</v>
      </c>
      <c r="E499" s="38" t="s">
        <v>538</v>
      </c>
      <c r="F499" s="3" t="s">
        <v>141</v>
      </c>
      <c r="G499" s="40"/>
      <c r="H499" s="45">
        <v>446800</v>
      </c>
      <c r="I499" s="46">
        <v>0</v>
      </c>
      <c r="J499" s="46">
        <v>0</v>
      </c>
    </row>
    <row r="500" spans="1:10" ht="22.5" x14ac:dyDescent="0.2">
      <c r="A500" s="12" t="s">
        <v>143</v>
      </c>
      <c r="B500" s="3" t="s">
        <v>64</v>
      </c>
      <c r="C500" s="3" t="s">
        <v>92</v>
      </c>
      <c r="D500" s="3" t="s">
        <v>74</v>
      </c>
      <c r="E500" s="38" t="s">
        <v>538</v>
      </c>
      <c r="F500" s="3" t="s">
        <v>141</v>
      </c>
      <c r="G500" s="3" t="s">
        <v>186</v>
      </c>
      <c r="H500" s="46">
        <v>755753.33</v>
      </c>
      <c r="I500" s="46">
        <v>0</v>
      </c>
      <c r="J500" s="46">
        <v>627600</v>
      </c>
    </row>
    <row r="501" spans="1:10" ht="22.5" x14ac:dyDescent="0.2">
      <c r="A501" s="12" t="s">
        <v>143</v>
      </c>
      <c r="B501" s="3" t="s">
        <v>64</v>
      </c>
      <c r="C501" s="3" t="s">
        <v>92</v>
      </c>
      <c r="D501" s="3" t="s">
        <v>74</v>
      </c>
      <c r="E501" s="38" t="s">
        <v>538</v>
      </c>
      <c r="F501" s="3" t="s">
        <v>141</v>
      </c>
      <c r="G501" s="3" t="s">
        <v>428</v>
      </c>
      <c r="H501" s="46">
        <v>2843046.67</v>
      </c>
      <c r="I501" s="46">
        <v>0</v>
      </c>
      <c r="J501" s="46">
        <v>2100900</v>
      </c>
    </row>
    <row r="502" spans="1:10" ht="45" x14ac:dyDescent="0.2">
      <c r="A502" s="12" t="s">
        <v>655</v>
      </c>
      <c r="B502" s="3" t="s">
        <v>64</v>
      </c>
      <c r="C502" s="3" t="s">
        <v>92</v>
      </c>
      <c r="D502" s="3" t="s">
        <v>74</v>
      </c>
      <c r="E502" s="38" t="s">
        <v>627</v>
      </c>
      <c r="F502" s="3"/>
      <c r="G502" s="40"/>
      <c r="H502" s="46">
        <f>H503+H504</f>
        <v>18075400</v>
      </c>
      <c r="I502" s="46">
        <f t="shared" ref="I502:J502" si="225">I503+I504</f>
        <v>0</v>
      </c>
      <c r="J502" s="46">
        <f t="shared" si="225"/>
        <v>0</v>
      </c>
    </row>
    <row r="503" spans="1:10" ht="22.5" x14ac:dyDescent="0.2">
      <c r="A503" s="12" t="s">
        <v>143</v>
      </c>
      <c r="B503" s="3" t="s">
        <v>64</v>
      </c>
      <c r="C503" s="3" t="s">
        <v>92</v>
      </c>
      <c r="D503" s="3" t="s">
        <v>74</v>
      </c>
      <c r="E503" s="38" t="s">
        <v>627</v>
      </c>
      <c r="F503" s="3" t="s">
        <v>141</v>
      </c>
      <c r="G503" s="40"/>
      <c r="H503" s="46">
        <v>3722900</v>
      </c>
      <c r="I503" s="46">
        <v>0</v>
      </c>
      <c r="J503" s="46">
        <v>0</v>
      </c>
    </row>
    <row r="504" spans="1:10" ht="22.5" x14ac:dyDescent="0.2">
      <c r="A504" s="12" t="s">
        <v>143</v>
      </c>
      <c r="B504" s="3" t="s">
        <v>64</v>
      </c>
      <c r="C504" s="3" t="s">
        <v>92</v>
      </c>
      <c r="D504" s="3" t="s">
        <v>74</v>
      </c>
      <c r="E504" s="38" t="s">
        <v>627</v>
      </c>
      <c r="F504" s="3" t="s">
        <v>141</v>
      </c>
      <c r="G504" s="3" t="s">
        <v>186</v>
      </c>
      <c r="H504" s="46">
        <v>14352500</v>
      </c>
      <c r="I504" s="46">
        <v>0</v>
      </c>
      <c r="J504" s="46">
        <v>0</v>
      </c>
    </row>
    <row r="505" spans="1:10" ht="33.75" x14ac:dyDescent="0.2">
      <c r="A505" s="2" t="s">
        <v>692</v>
      </c>
      <c r="B505" s="3" t="s">
        <v>64</v>
      </c>
      <c r="C505" s="3" t="s">
        <v>92</v>
      </c>
      <c r="D505" s="3" t="s">
        <v>74</v>
      </c>
      <c r="E505" s="38" t="s">
        <v>714</v>
      </c>
      <c r="F505" s="3"/>
      <c r="G505" s="3"/>
      <c r="H505" s="46">
        <f>H506</f>
        <v>3762795</v>
      </c>
      <c r="I505" s="46">
        <f t="shared" ref="I505:J505" si="226">I506</f>
        <v>0</v>
      </c>
      <c r="J505" s="46">
        <f t="shared" si="226"/>
        <v>0</v>
      </c>
    </row>
    <row r="506" spans="1:10" ht="33.75" x14ac:dyDescent="0.2">
      <c r="A506" s="63" t="s">
        <v>716</v>
      </c>
      <c r="B506" s="3" t="s">
        <v>64</v>
      </c>
      <c r="C506" s="3" t="s">
        <v>92</v>
      </c>
      <c r="D506" s="3" t="s">
        <v>74</v>
      </c>
      <c r="E506" s="38" t="s">
        <v>715</v>
      </c>
      <c r="F506" s="3"/>
      <c r="G506" s="3"/>
      <c r="H506" s="46">
        <f>H507+H508</f>
        <v>3762795</v>
      </c>
      <c r="I506" s="46">
        <f t="shared" ref="I506:J506" si="227">I507+I508</f>
        <v>0</v>
      </c>
      <c r="J506" s="46">
        <f t="shared" si="227"/>
        <v>0</v>
      </c>
    </row>
    <row r="507" spans="1:10" ht="22.5" x14ac:dyDescent="0.2">
      <c r="A507" s="12" t="s">
        <v>143</v>
      </c>
      <c r="B507" s="3" t="s">
        <v>64</v>
      </c>
      <c r="C507" s="3" t="s">
        <v>92</v>
      </c>
      <c r="D507" s="3" t="s">
        <v>74</v>
      </c>
      <c r="E507" s="38" t="s">
        <v>715</v>
      </c>
      <c r="F507" s="3" t="s">
        <v>141</v>
      </c>
      <c r="G507" s="3"/>
      <c r="H507" s="46">
        <v>3762.79</v>
      </c>
      <c r="I507" s="46">
        <v>0</v>
      </c>
      <c r="J507" s="46">
        <v>0</v>
      </c>
    </row>
    <row r="508" spans="1:10" ht="22.5" x14ac:dyDescent="0.2">
      <c r="A508" s="12" t="s">
        <v>143</v>
      </c>
      <c r="B508" s="3" t="s">
        <v>64</v>
      </c>
      <c r="C508" s="3" t="s">
        <v>92</v>
      </c>
      <c r="D508" s="3" t="s">
        <v>74</v>
      </c>
      <c r="E508" s="38" t="s">
        <v>715</v>
      </c>
      <c r="F508" s="3" t="s">
        <v>141</v>
      </c>
      <c r="G508" s="3" t="s">
        <v>186</v>
      </c>
      <c r="H508" s="46">
        <v>3759032.21</v>
      </c>
      <c r="I508" s="46">
        <v>0</v>
      </c>
      <c r="J508" s="46">
        <v>0</v>
      </c>
    </row>
    <row r="509" spans="1:10" ht="22.5" x14ac:dyDescent="0.2">
      <c r="A509" s="2" t="s">
        <v>43</v>
      </c>
      <c r="B509" s="3" t="s">
        <v>64</v>
      </c>
      <c r="C509" s="3" t="s">
        <v>92</v>
      </c>
      <c r="D509" s="3" t="s">
        <v>74</v>
      </c>
      <c r="E509" s="38" t="s">
        <v>632</v>
      </c>
      <c r="F509" s="3"/>
      <c r="G509" s="40"/>
      <c r="H509" s="46">
        <f>H510</f>
        <v>0</v>
      </c>
      <c r="I509" s="46">
        <f>I510</f>
        <v>6963110</v>
      </c>
      <c r="J509" s="46">
        <v>0</v>
      </c>
    </row>
    <row r="510" spans="1:10" ht="45" x14ac:dyDescent="0.2">
      <c r="A510" s="22" t="s">
        <v>634</v>
      </c>
      <c r="B510" s="3" t="s">
        <v>64</v>
      </c>
      <c r="C510" s="3" t="s">
        <v>92</v>
      </c>
      <c r="D510" s="3" t="s">
        <v>74</v>
      </c>
      <c r="E510" s="38" t="s">
        <v>633</v>
      </c>
      <c r="F510" s="3"/>
      <c r="G510" s="40"/>
      <c r="H510" s="46">
        <f>H511+H512</f>
        <v>0</v>
      </c>
      <c r="I510" s="46">
        <f>I511+I512</f>
        <v>6963110</v>
      </c>
      <c r="J510" s="46">
        <f>J511+J512</f>
        <v>0</v>
      </c>
    </row>
    <row r="511" spans="1:10" ht="22.5" x14ac:dyDescent="0.2">
      <c r="A511" s="12" t="s">
        <v>143</v>
      </c>
      <c r="B511" s="3" t="s">
        <v>64</v>
      </c>
      <c r="C511" s="3" t="s">
        <v>92</v>
      </c>
      <c r="D511" s="3" t="s">
        <v>74</v>
      </c>
      <c r="E511" s="38" t="s">
        <v>633</v>
      </c>
      <c r="F511" s="3" t="s">
        <v>141</v>
      </c>
      <c r="G511" s="40"/>
      <c r="H511" s="45">
        <v>0</v>
      </c>
      <c r="I511" s="46">
        <v>633010</v>
      </c>
      <c r="J511" s="45">
        <v>0</v>
      </c>
    </row>
    <row r="512" spans="1:10" ht="22.5" x14ac:dyDescent="0.2">
      <c r="A512" s="12" t="s">
        <v>143</v>
      </c>
      <c r="B512" s="3" t="s">
        <v>64</v>
      </c>
      <c r="C512" s="3" t="s">
        <v>92</v>
      </c>
      <c r="D512" s="3" t="s">
        <v>74</v>
      </c>
      <c r="E512" s="38" t="s">
        <v>633</v>
      </c>
      <c r="F512" s="3" t="s">
        <v>141</v>
      </c>
      <c r="G512" s="3" t="s">
        <v>428</v>
      </c>
      <c r="H512" s="45">
        <v>0</v>
      </c>
      <c r="I512" s="46">
        <v>6330100</v>
      </c>
      <c r="J512" s="45">
        <v>0</v>
      </c>
    </row>
    <row r="513" spans="1:10" ht="22.5" x14ac:dyDescent="0.2">
      <c r="A513" s="23" t="s">
        <v>512</v>
      </c>
      <c r="B513" s="3" t="s">
        <v>64</v>
      </c>
      <c r="C513" s="3" t="s">
        <v>92</v>
      </c>
      <c r="D513" s="3" t="s">
        <v>74</v>
      </c>
      <c r="E513" s="38" t="s">
        <v>511</v>
      </c>
      <c r="F513" s="40"/>
      <c r="G513" s="40"/>
      <c r="H513" s="43">
        <f t="shared" ref="H513:J513" si="228">H514</f>
        <v>68300</v>
      </c>
      <c r="I513" s="43">
        <f t="shared" si="228"/>
        <v>0</v>
      </c>
      <c r="J513" s="43">
        <f t="shared" si="228"/>
        <v>0</v>
      </c>
    </row>
    <row r="514" spans="1:10" ht="22.5" x14ac:dyDescent="0.2">
      <c r="A514" s="9" t="s">
        <v>460</v>
      </c>
      <c r="B514" s="3" t="s">
        <v>64</v>
      </c>
      <c r="C514" s="3" t="s">
        <v>92</v>
      </c>
      <c r="D514" s="3" t="s">
        <v>74</v>
      </c>
      <c r="E514" s="38" t="s">
        <v>510</v>
      </c>
      <c r="F514" s="3"/>
      <c r="G514" s="3"/>
      <c r="H514" s="46">
        <f>H515+H517+H516</f>
        <v>68300</v>
      </c>
      <c r="I514" s="46">
        <f t="shared" ref="I514:J514" si="229">I515+I517+I516</f>
        <v>0</v>
      </c>
      <c r="J514" s="46">
        <f t="shared" si="229"/>
        <v>0</v>
      </c>
    </row>
    <row r="515" spans="1:10" ht="22.5" x14ac:dyDescent="0.2">
      <c r="A515" s="12" t="s">
        <v>143</v>
      </c>
      <c r="B515" s="3" t="s">
        <v>64</v>
      </c>
      <c r="C515" s="3" t="s">
        <v>92</v>
      </c>
      <c r="D515" s="3" t="s">
        <v>74</v>
      </c>
      <c r="E515" s="38" t="s">
        <v>510</v>
      </c>
      <c r="F515" s="3" t="s">
        <v>141</v>
      </c>
      <c r="G515" s="3"/>
      <c r="H515" s="46">
        <v>5000</v>
      </c>
      <c r="I515" s="46">
        <v>0</v>
      </c>
      <c r="J515" s="46">
        <v>0</v>
      </c>
    </row>
    <row r="516" spans="1:10" ht="22.5" x14ac:dyDescent="0.2">
      <c r="A516" s="12" t="s">
        <v>143</v>
      </c>
      <c r="B516" s="3" t="s">
        <v>64</v>
      </c>
      <c r="C516" s="3" t="s">
        <v>92</v>
      </c>
      <c r="D516" s="3" t="s">
        <v>74</v>
      </c>
      <c r="E516" s="38" t="s">
        <v>510</v>
      </c>
      <c r="F516" s="3" t="s">
        <v>141</v>
      </c>
      <c r="G516" s="3" t="s">
        <v>186</v>
      </c>
      <c r="H516" s="46">
        <v>13300</v>
      </c>
      <c r="I516" s="46">
        <v>0</v>
      </c>
      <c r="J516" s="46">
        <v>0</v>
      </c>
    </row>
    <row r="517" spans="1:10" ht="22.5" x14ac:dyDescent="0.2">
      <c r="A517" s="12" t="s">
        <v>143</v>
      </c>
      <c r="B517" s="3" t="s">
        <v>64</v>
      </c>
      <c r="C517" s="3" t="s">
        <v>92</v>
      </c>
      <c r="D517" s="3" t="s">
        <v>74</v>
      </c>
      <c r="E517" s="38" t="s">
        <v>510</v>
      </c>
      <c r="F517" s="3" t="s">
        <v>141</v>
      </c>
      <c r="G517" s="3" t="s">
        <v>428</v>
      </c>
      <c r="H517" s="46">
        <v>50000</v>
      </c>
      <c r="I517" s="46">
        <v>0</v>
      </c>
      <c r="J517" s="46">
        <v>0</v>
      </c>
    </row>
    <row r="518" spans="1:10" ht="22.5" x14ac:dyDescent="0.2">
      <c r="A518" s="9" t="s">
        <v>484</v>
      </c>
      <c r="B518" s="3" t="s">
        <v>64</v>
      </c>
      <c r="C518" s="3" t="s">
        <v>92</v>
      </c>
      <c r="D518" s="3" t="s">
        <v>74</v>
      </c>
      <c r="E518" s="38" t="s">
        <v>245</v>
      </c>
      <c r="F518" s="3"/>
      <c r="G518" s="40"/>
      <c r="H518" s="46">
        <f t="shared" ref="H518:J519" si="230">H519</f>
        <v>300000</v>
      </c>
      <c r="I518" s="46">
        <f t="shared" si="230"/>
        <v>104000</v>
      </c>
      <c r="J518" s="46">
        <f t="shared" si="230"/>
        <v>100000</v>
      </c>
    </row>
    <row r="519" spans="1:10" ht="22.5" x14ac:dyDescent="0.2">
      <c r="A519" s="10" t="s">
        <v>527</v>
      </c>
      <c r="B519" s="3" t="s">
        <v>64</v>
      </c>
      <c r="C519" s="3" t="s">
        <v>92</v>
      </c>
      <c r="D519" s="3" t="s">
        <v>74</v>
      </c>
      <c r="E519" s="38" t="s">
        <v>525</v>
      </c>
      <c r="F519" s="3"/>
      <c r="G519" s="40"/>
      <c r="H519" s="46">
        <f t="shared" si="230"/>
        <v>300000</v>
      </c>
      <c r="I519" s="46">
        <f t="shared" si="230"/>
        <v>104000</v>
      </c>
      <c r="J519" s="46">
        <f t="shared" si="230"/>
        <v>100000</v>
      </c>
    </row>
    <row r="520" spans="1:10" ht="22.5" x14ac:dyDescent="0.2">
      <c r="A520" s="12" t="s">
        <v>143</v>
      </c>
      <c r="B520" s="3" t="s">
        <v>64</v>
      </c>
      <c r="C520" s="3" t="s">
        <v>92</v>
      </c>
      <c r="D520" s="3" t="s">
        <v>74</v>
      </c>
      <c r="E520" s="38" t="s">
        <v>525</v>
      </c>
      <c r="F520" s="3" t="s">
        <v>141</v>
      </c>
      <c r="G520" s="40"/>
      <c r="H520" s="46">
        <v>300000</v>
      </c>
      <c r="I520" s="46">
        <v>104000</v>
      </c>
      <c r="J520" s="46">
        <v>100000</v>
      </c>
    </row>
    <row r="521" spans="1:10" ht="33.75" x14ac:dyDescent="0.2">
      <c r="A521" s="2" t="s">
        <v>413</v>
      </c>
      <c r="B521" s="3" t="s">
        <v>64</v>
      </c>
      <c r="C521" s="3" t="s">
        <v>92</v>
      </c>
      <c r="D521" s="3" t="s">
        <v>74</v>
      </c>
      <c r="E521" s="3" t="s">
        <v>253</v>
      </c>
      <c r="F521" s="3"/>
      <c r="G521" s="3"/>
      <c r="H521" s="45">
        <f t="shared" ref="H521:J523" si="231">H522</f>
        <v>30000</v>
      </c>
      <c r="I521" s="45">
        <f t="shared" si="231"/>
        <v>30000</v>
      </c>
      <c r="J521" s="45">
        <f t="shared" si="231"/>
        <v>30000</v>
      </c>
    </row>
    <row r="522" spans="1:10" ht="22.5" x14ac:dyDescent="0.2">
      <c r="A522" s="2" t="s">
        <v>377</v>
      </c>
      <c r="B522" s="3" t="s">
        <v>64</v>
      </c>
      <c r="C522" s="3" t="s">
        <v>92</v>
      </c>
      <c r="D522" s="3" t="s">
        <v>74</v>
      </c>
      <c r="E522" s="3" t="s">
        <v>378</v>
      </c>
      <c r="F522" s="3"/>
      <c r="G522" s="3"/>
      <c r="H522" s="45">
        <f t="shared" si="231"/>
        <v>30000</v>
      </c>
      <c r="I522" s="45">
        <f t="shared" si="231"/>
        <v>30000</v>
      </c>
      <c r="J522" s="45">
        <f t="shared" si="231"/>
        <v>30000</v>
      </c>
    </row>
    <row r="523" spans="1:10" ht="22.5" x14ac:dyDescent="0.2">
      <c r="A523" s="9" t="s">
        <v>411</v>
      </c>
      <c r="B523" s="3" t="s">
        <v>64</v>
      </c>
      <c r="C523" s="3" t="s">
        <v>92</v>
      </c>
      <c r="D523" s="3" t="s">
        <v>74</v>
      </c>
      <c r="E523" s="3" t="s">
        <v>410</v>
      </c>
      <c r="F523" s="3"/>
      <c r="G523" s="3"/>
      <c r="H523" s="45">
        <f t="shared" si="231"/>
        <v>30000</v>
      </c>
      <c r="I523" s="45">
        <f t="shared" si="231"/>
        <v>30000</v>
      </c>
      <c r="J523" s="45">
        <f t="shared" si="231"/>
        <v>30000</v>
      </c>
    </row>
    <row r="524" spans="1:10" ht="22.5" x14ac:dyDescent="0.2">
      <c r="A524" s="12" t="s">
        <v>143</v>
      </c>
      <c r="B524" s="3" t="s">
        <v>64</v>
      </c>
      <c r="C524" s="3" t="s">
        <v>92</v>
      </c>
      <c r="D524" s="3" t="s">
        <v>74</v>
      </c>
      <c r="E524" s="3" t="s">
        <v>410</v>
      </c>
      <c r="F524" s="3" t="s">
        <v>141</v>
      </c>
      <c r="G524" s="3"/>
      <c r="H524" s="45">
        <v>30000</v>
      </c>
      <c r="I524" s="45">
        <v>30000</v>
      </c>
      <c r="J524" s="45">
        <v>30000</v>
      </c>
    </row>
    <row r="525" spans="1:10" ht="33.75" x14ac:dyDescent="0.2">
      <c r="A525" s="12" t="s">
        <v>438</v>
      </c>
      <c r="B525" s="3" t="s">
        <v>64</v>
      </c>
      <c r="C525" s="3" t="s">
        <v>92</v>
      </c>
      <c r="D525" s="3" t="s">
        <v>74</v>
      </c>
      <c r="E525" s="3" t="s">
        <v>451</v>
      </c>
      <c r="F525" s="3"/>
      <c r="G525" s="3"/>
      <c r="H525" s="45">
        <f t="shared" ref="H525:H526" si="232">H526</f>
        <v>270000</v>
      </c>
      <c r="I525" s="45">
        <f t="shared" ref="I525:J526" si="233">I526</f>
        <v>0</v>
      </c>
      <c r="J525" s="45">
        <f t="shared" si="233"/>
        <v>0</v>
      </c>
    </row>
    <row r="526" spans="1:10" ht="33.75" x14ac:dyDescent="0.2">
      <c r="A526" s="12" t="s">
        <v>568</v>
      </c>
      <c r="B526" s="3" t="s">
        <v>64</v>
      </c>
      <c r="C526" s="3" t="s">
        <v>92</v>
      </c>
      <c r="D526" s="3" t="s">
        <v>74</v>
      </c>
      <c r="E526" s="3" t="s">
        <v>452</v>
      </c>
      <c r="F526" s="40"/>
      <c r="G526" s="3"/>
      <c r="H526" s="45">
        <f t="shared" si="232"/>
        <v>270000</v>
      </c>
      <c r="I526" s="45">
        <f t="shared" si="233"/>
        <v>0</v>
      </c>
      <c r="J526" s="45">
        <f t="shared" si="233"/>
        <v>0</v>
      </c>
    </row>
    <row r="527" spans="1:10" ht="22.5" x14ac:dyDescent="0.2">
      <c r="A527" s="12" t="s">
        <v>143</v>
      </c>
      <c r="B527" s="3" t="s">
        <v>64</v>
      </c>
      <c r="C527" s="3" t="s">
        <v>92</v>
      </c>
      <c r="D527" s="3" t="s">
        <v>74</v>
      </c>
      <c r="E527" s="3" t="s">
        <v>452</v>
      </c>
      <c r="F527" s="3" t="s">
        <v>141</v>
      </c>
      <c r="G527" s="3"/>
      <c r="H527" s="45">
        <v>270000</v>
      </c>
      <c r="I527" s="46">
        <v>0</v>
      </c>
      <c r="J527" s="46">
        <v>0</v>
      </c>
    </row>
    <row r="528" spans="1:10" x14ac:dyDescent="0.2">
      <c r="A528" s="9" t="s">
        <v>156</v>
      </c>
      <c r="B528" s="3" t="s">
        <v>64</v>
      </c>
      <c r="C528" s="3" t="s">
        <v>92</v>
      </c>
      <c r="D528" s="3" t="s">
        <v>80</v>
      </c>
      <c r="E528" s="3"/>
      <c r="F528" s="3"/>
      <c r="G528" s="3"/>
      <c r="H528" s="45">
        <f>H529+H545</f>
        <v>30040365.690000001</v>
      </c>
      <c r="I528" s="45">
        <f>I529+I545</f>
        <v>30064345.600000001</v>
      </c>
      <c r="J528" s="45">
        <f>J529+J545</f>
        <v>30089284.690000005</v>
      </c>
    </row>
    <row r="529" spans="1:10" ht="22.5" x14ac:dyDescent="0.2">
      <c r="A529" s="2" t="s">
        <v>570</v>
      </c>
      <c r="B529" s="3" t="s">
        <v>64</v>
      </c>
      <c r="C529" s="3" t="s">
        <v>92</v>
      </c>
      <c r="D529" s="3" t="s">
        <v>80</v>
      </c>
      <c r="E529" s="3" t="s">
        <v>243</v>
      </c>
      <c r="F529" s="3"/>
      <c r="G529" s="3"/>
      <c r="H529" s="45">
        <f t="shared" ref="H529:J529" si="234">H530</f>
        <v>30016965.690000001</v>
      </c>
      <c r="I529" s="45">
        <f t="shared" si="234"/>
        <v>30040009.600000001</v>
      </c>
      <c r="J529" s="45">
        <f t="shared" si="234"/>
        <v>30063975.250000004</v>
      </c>
    </row>
    <row r="530" spans="1:10" x14ac:dyDescent="0.2">
      <c r="A530" s="9" t="s">
        <v>376</v>
      </c>
      <c r="B530" s="3" t="s">
        <v>64</v>
      </c>
      <c r="C530" s="3" t="s">
        <v>92</v>
      </c>
      <c r="D530" s="3" t="s">
        <v>80</v>
      </c>
      <c r="E530" s="3" t="s">
        <v>375</v>
      </c>
      <c r="F530" s="3"/>
      <c r="G530" s="3"/>
      <c r="H530" s="45">
        <f>H531+H538</f>
        <v>30016965.690000001</v>
      </c>
      <c r="I530" s="45">
        <f t="shared" ref="I530:J530" si="235">I531+I538</f>
        <v>30040009.600000001</v>
      </c>
      <c r="J530" s="45">
        <f t="shared" si="235"/>
        <v>30063975.250000004</v>
      </c>
    </row>
    <row r="531" spans="1:10" ht="22.5" x14ac:dyDescent="0.2">
      <c r="A531" s="9" t="s">
        <v>252</v>
      </c>
      <c r="B531" s="3" t="s">
        <v>64</v>
      </c>
      <c r="C531" s="3" t="s">
        <v>92</v>
      </c>
      <c r="D531" s="3" t="s">
        <v>80</v>
      </c>
      <c r="E531" s="3" t="s">
        <v>319</v>
      </c>
      <c r="F531" s="3"/>
      <c r="G531" s="3"/>
      <c r="H531" s="45">
        <f>H532+H533+H534+H535+H536+H537</f>
        <v>3901479.3600000003</v>
      </c>
      <c r="I531" s="45">
        <f t="shared" ref="I531:J531" si="236">I532+I533+I534+I535+I536+I537</f>
        <v>3924482.27</v>
      </c>
      <c r="J531" s="45">
        <f t="shared" si="236"/>
        <v>3948405.32</v>
      </c>
    </row>
    <row r="532" spans="1:10" ht="22.5" x14ac:dyDescent="0.2">
      <c r="A532" s="10" t="s">
        <v>362</v>
      </c>
      <c r="B532" s="3" t="s">
        <v>64</v>
      </c>
      <c r="C532" s="3" t="s">
        <v>92</v>
      </c>
      <c r="D532" s="3" t="s">
        <v>80</v>
      </c>
      <c r="E532" s="3" t="s">
        <v>319</v>
      </c>
      <c r="F532" s="3" t="s">
        <v>79</v>
      </c>
      <c r="G532" s="3"/>
      <c r="H532" s="45">
        <v>2554843.6800000002</v>
      </c>
      <c r="I532" s="45">
        <v>2554843.6800000002</v>
      </c>
      <c r="J532" s="45">
        <v>2554843.6800000002</v>
      </c>
    </row>
    <row r="533" spans="1:10" ht="22.5" x14ac:dyDescent="0.2">
      <c r="A533" s="12" t="s">
        <v>82</v>
      </c>
      <c r="B533" s="3" t="s">
        <v>64</v>
      </c>
      <c r="C533" s="3" t="s">
        <v>92</v>
      </c>
      <c r="D533" s="3" t="s">
        <v>80</v>
      </c>
      <c r="E533" s="3" t="s">
        <v>319</v>
      </c>
      <c r="F533" s="3" t="s">
        <v>81</v>
      </c>
      <c r="G533" s="3"/>
      <c r="H533" s="45">
        <v>14000</v>
      </c>
      <c r="I533" s="45">
        <v>14560</v>
      </c>
      <c r="J533" s="45">
        <v>15142.4</v>
      </c>
    </row>
    <row r="534" spans="1:10" ht="33.75" x14ac:dyDescent="0.2">
      <c r="A534" s="10" t="s">
        <v>364</v>
      </c>
      <c r="B534" s="3" t="s">
        <v>64</v>
      </c>
      <c r="C534" s="3" t="s">
        <v>92</v>
      </c>
      <c r="D534" s="3" t="s">
        <v>80</v>
      </c>
      <c r="E534" s="3" t="s">
        <v>319</v>
      </c>
      <c r="F534" s="3" t="s">
        <v>363</v>
      </c>
      <c r="G534" s="3"/>
      <c r="H534" s="45">
        <v>771562.79</v>
      </c>
      <c r="I534" s="45">
        <v>771562.79</v>
      </c>
      <c r="J534" s="45">
        <v>771562.79</v>
      </c>
    </row>
    <row r="535" spans="1:10" ht="22.5" x14ac:dyDescent="0.2">
      <c r="A535" s="2" t="s">
        <v>166</v>
      </c>
      <c r="B535" s="3" t="s">
        <v>64</v>
      </c>
      <c r="C535" s="3" t="s">
        <v>92</v>
      </c>
      <c r="D535" s="3" t="s">
        <v>80</v>
      </c>
      <c r="E535" s="3" t="s">
        <v>319</v>
      </c>
      <c r="F535" s="3" t="s">
        <v>165</v>
      </c>
      <c r="G535" s="3"/>
      <c r="H535" s="45">
        <f>17500+50000</f>
        <v>67500</v>
      </c>
      <c r="I535" s="45">
        <f>18200+52000</f>
        <v>70200</v>
      </c>
      <c r="J535" s="45">
        <f>18928+54080</f>
        <v>73008</v>
      </c>
    </row>
    <row r="536" spans="1:10" ht="22.5" x14ac:dyDescent="0.2">
      <c r="A536" s="2" t="s">
        <v>371</v>
      </c>
      <c r="B536" s="3" t="s">
        <v>64</v>
      </c>
      <c r="C536" s="3" t="s">
        <v>92</v>
      </c>
      <c r="D536" s="3" t="s">
        <v>80</v>
      </c>
      <c r="E536" s="3" t="s">
        <v>319</v>
      </c>
      <c r="F536" s="3" t="s">
        <v>83</v>
      </c>
      <c r="G536" s="3"/>
      <c r="H536" s="45">
        <v>490572.89</v>
      </c>
      <c r="I536" s="45">
        <v>510195.8</v>
      </c>
      <c r="J536" s="45">
        <v>530603.65</v>
      </c>
    </row>
    <row r="537" spans="1:10" ht="22.5" x14ac:dyDescent="0.2">
      <c r="A537" s="10" t="s">
        <v>270</v>
      </c>
      <c r="B537" s="3" t="s">
        <v>64</v>
      </c>
      <c r="C537" s="3" t="s">
        <v>92</v>
      </c>
      <c r="D537" s="3" t="s">
        <v>80</v>
      </c>
      <c r="E537" s="3" t="s">
        <v>319</v>
      </c>
      <c r="F537" s="3" t="s">
        <v>85</v>
      </c>
      <c r="G537" s="3"/>
      <c r="H537" s="45">
        <v>3000</v>
      </c>
      <c r="I537" s="45">
        <v>3120</v>
      </c>
      <c r="J537" s="45">
        <v>3244.8</v>
      </c>
    </row>
    <row r="538" spans="1:10" ht="33.75" x14ac:dyDescent="0.2">
      <c r="A538" s="9" t="s">
        <v>144</v>
      </c>
      <c r="B538" s="3" t="s">
        <v>64</v>
      </c>
      <c r="C538" s="3" t="s">
        <v>92</v>
      </c>
      <c r="D538" s="3" t="s">
        <v>80</v>
      </c>
      <c r="E538" s="3" t="s">
        <v>320</v>
      </c>
      <c r="F538" s="3"/>
      <c r="G538" s="3"/>
      <c r="H538" s="45">
        <f>H539+H540+H541+H542+H543+H544</f>
        <v>26115486.330000002</v>
      </c>
      <c r="I538" s="45">
        <f t="shared" ref="I538:J538" si="237">I539+I540+I541+I542+I543+I544</f>
        <v>26115527.330000002</v>
      </c>
      <c r="J538" s="45">
        <f t="shared" si="237"/>
        <v>26115569.930000003</v>
      </c>
    </row>
    <row r="539" spans="1:10" ht="22.5" x14ac:dyDescent="0.2">
      <c r="A539" s="10" t="s">
        <v>366</v>
      </c>
      <c r="B539" s="3" t="s">
        <v>64</v>
      </c>
      <c r="C539" s="3" t="s">
        <v>92</v>
      </c>
      <c r="D539" s="3" t="s">
        <v>80</v>
      </c>
      <c r="E539" s="3" t="s">
        <v>320</v>
      </c>
      <c r="F539" s="3" t="s">
        <v>155</v>
      </c>
      <c r="G539" s="3"/>
      <c r="H539" s="45">
        <f>665703.42+4430098.86+13887497.52</f>
        <v>18983299.800000001</v>
      </c>
      <c r="I539" s="45">
        <f t="shared" ref="I539:J539" si="238">665703.42+4430098.86+13887497.52</f>
        <v>18983299.800000001</v>
      </c>
      <c r="J539" s="45">
        <f t="shared" si="238"/>
        <v>18983299.800000001</v>
      </c>
    </row>
    <row r="540" spans="1:10" ht="33.75" x14ac:dyDescent="0.2">
      <c r="A540" s="10" t="s">
        <v>367</v>
      </c>
      <c r="B540" s="3" t="s">
        <v>64</v>
      </c>
      <c r="C540" s="3" t="s">
        <v>92</v>
      </c>
      <c r="D540" s="3" t="s">
        <v>80</v>
      </c>
      <c r="E540" s="3" t="s">
        <v>320</v>
      </c>
      <c r="F540" s="3" t="s">
        <v>365</v>
      </c>
      <c r="G540" s="3"/>
      <c r="H540" s="45">
        <f>201042.43+1337889.85+4194024.25</f>
        <v>5732956.5300000003</v>
      </c>
      <c r="I540" s="45">
        <f t="shared" ref="I540:J540" si="239">201042.43+1337889.85+4194024.25</f>
        <v>5732956.5300000003</v>
      </c>
      <c r="J540" s="45">
        <f t="shared" si="239"/>
        <v>5732956.5300000003</v>
      </c>
    </row>
    <row r="541" spans="1:10" ht="22.5" x14ac:dyDescent="0.2">
      <c r="A541" s="2" t="s">
        <v>166</v>
      </c>
      <c r="B541" s="3" t="s">
        <v>64</v>
      </c>
      <c r="C541" s="3" t="s">
        <v>92</v>
      </c>
      <c r="D541" s="3" t="s">
        <v>80</v>
      </c>
      <c r="E541" s="3" t="s">
        <v>320</v>
      </c>
      <c r="F541" s="3" t="s">
        <v>165</v>
      </c>
      <c r="G541" s="3"/>
      <c r="H541" s="45">
        <f>807230+300000</f>
        <v>1107230</v>
      </c>
      <c r="I541" s="45">
        <f t="shared" ref="I541:J541" si="240">807230+300000</f>
        <v>1107230</v>
      </c>
      <c r="J541" s="45">
        <f t="shared" si="240"/>
        <v>1107230</v>
      </c>
    </row>
    <row r="542" spans="1:10" ht="22.5" x14ac:dyDescent="0.2">
      <c r="A542" s="2" t="s">
        <v>371</v>
      </c>
      <c r="B542" s="41" t="s">
        <v>64</v>
      </c>
      <c r="C542" s="41" t="s">
        <v>92</v>
      </c>
      <c r="D542" s="41" t="s">
        <v>80</v>
      </c>
      <c r="E542" s="3" t="s">
        <v>320</v>
      </c>
      <c r="F542" s="41" t="s">
        <v>83</v>
      </c>
      <c r="G542" s="41"/>
      <c r="H542" s="48">
        <v>281927</v>
      </c>
      <c r="I542" s="48">
        <v>291001</v>
      </c>
      <c r="J542" s="48">
        <v>291002</v>
      </c>
    </row>
    <row r="543" spans="1:10" ht="22.5" x14ac:dyDescent="0.2">
      <c r="A543" s="2" t="s">
        <v>86</v>
      </c>
      <c r="B543" s="41" t="s">
        <v>64</v>
      </c>
      <c r="C543" s="41" t="s">
        <v>92</v>
      </c>
      <c r="D543" s="41" t="s">
        <v>80</v>
      </c>
      <c r="E543" s="3" t="s">
        <v>320</v>
      </c>
      <c r="F543" s="41" t="s">
        <v>84</v>
      </c>
      <c r="G543" s="41"/>
      <c r="H543" s="48">
        <v>1000</v>
      </c>
      <c r="I543" s="48">
        <v>1040</v>
      </c>
      <c r="J543" s="48">
        <v>1081.5999999999999</v>
      </c>
    </row>
    <row r="544" spans="1:10" ht="22.5" x14ac:dyDescent="0.2">
      <c r="A544" s="63" t="s">
        <v>270</v>
      </c>
      <c r="B544" s="41" t="s">
        <v>64</v>
      </c>
      <c r="C544" s="41" t="s">
        <v>92</v>
      </c>
      <c r="D544" s="41" t="s">
        <v>80</v>
      </c>
      <c r="E544" s="3" t="s">
        <v>320</v>
      </c>
      <c r="F544" s="41" t="s">
        <v>85</v>
      </c>
      <c r="G544" s="41"/>
      <c r="H544" s="48">
        <v>9073</v>
      </c>
      <c r="I544" s="48">
        <v>0</v>
      </c>
      <c r="J544" s="48">
        <v>0</v>
      </c>
    </row>
    <row r="545" spans="1:10" x14ac:dyDescent="0.2">
      <c r="A545" s="2" t="s">
        <v>412</v>
      </c>
      <c r="B545" s="3" t="s">
        <v>64</v>
      </c>
      <c r="C545" s="3" t="s">
        <v>92</v>
      </c>
      <c r="D545" s="3" t="s">
        <v>80</v>
      </c>
      <c r="E545" s="3" t="s">
        <v>254</v>
      </c>
      <c r="F545" s="3"/>
      <c r="G545" s="3"/>
      <c r="H545" s="45">
        <f t="shared" ref="H545:J547" si="241">H546</f>
        <v>23400</v>
      </c>
      <c r="I545" s="45">
        <f t="shared" si="241"/>
        <v>24336</v>
      </c>
      <c r="J545" s="45">
        <f t="shared" si="241"/>
        <v>25309.439999999999</v>
      </c>
    </row>
    <row r="546" spans="1:10" x14ac:dyDescent="0.2">
      <c r="A546" s="2" t="s">
        <v>217</v>
      </c>
      <c r="B546" s="3" t="s">
        <v>64</v>
      </c>
      <c r="C546" s="3" t="s">
        <v>92</v>
      </c>
      <c r="D546" s="3" t="s">
        <v>80</v>
      </c>
      <c r="E546" s="3" t="s">
        <v>262</v>
      </c>
      <c r="F546" s="3"/>
      <c r="G546" s="3"/>
      <c r="H546" s="45">
        <f t="shared" si="241"/>
        <v>23400</v>
      </c>
      <c r="I546" s="45">
        <f t="shared" si="241"/>
        <v>24336</v>
      </c>
      <c r="J546" s="45">
        <f t="shared" si="241"/>
        <v>25309.439999999999</v>
      </c>
    </row>
    <row r="547" spans="1:10" x14ac:dyDescent="0.2">
      <c r="A547" s="2" t="s">
        <v>18</v>
      </c>
      <c r="B547" s="3" t="s">
        <v>64</v>
      </c>
      <c r="C547" s="3" t="s">
        <v>92</v>
      </c>
      <c r="D547" s="3" t="s">
        <v>80</v>
      </c>
      <c r="E547" s="3" t="s">
        <v>321</v>
      </c>
      <c r="F547" s="3"/>
      <c r="G547" s="3"/>
      <c r="H547" s="45">
        <f t="shared" si="241"/>
        <v>23400</v>
      </c>
      <c r="I547" s="45">
        <f t="shared" si="241"/>
        <v>24336</v>
      </c>
      <c r="J547" s="45">
        <f t="shared" si="241"/>
        <v>25309.439999999999</v>
      </c>
    </row>
    <row r="548" spans="1:10" ht="22.5" x14ac:dyDescent="0.2">
      <c r="A548" s="2" t="s">
        <v>91</v>
      </c>
      <c r="B548" s="3" t="s">
        <v>64</v>
      </c>
      <c r="C548" s="3" t="s">
        <v>92</v>
      </c>
      <c r="D548" s="3" t="s">
        <v>80</v>
      </c>
      <c r="E548" s="3" t="s">
        <v>321</v>
      </c>
      <c r="F548" s="3" t="s">
        <v>90</v>
      </c>
      <c r="G548" s="3"/>
      <c r="H548" s="45">
        <v>23400</v>
      </c>
      <c r="I548" s="45">
        <v>24336</v>
      </c>
      <c r="J548" s="45">
        <v>25309.439999999999</v>
      </c>
    </row>
    <row r="549" spans="1:10" x14ac:dyDescent="0.2">
      <c r="A549" s="54" t="s">
        <v>136</v>
      </c>
      <c r="B549" s="51" t="s">
        <v>64</v>
      </c>
      <c r="C549" s="51" t="s">
        <v>135</v>
      </c>
      <c r="D549" s="51" t="s">
        <v>75</v>
      </c>
      <c r="E549" s="51"/>
      <c r="F549" s="51"/>
      <c r="G549" s="51"/>
      <c r="H549" s="45">
        <f>H550</f>
        <v>478640.43</v>
      </c>
      <c r="I549" s="45">
        <f t="shared" ref="I549:J549" si="242">I550</f>
        <v>0</v>
      </c>
      <c r="J549" s="45">
        <f t="shared" si="242"/>
        <v>0</v>
      </c>
    </row>
    <row r="550" spans="1:10" x14ac:dyDescent="0.2">
      <c r="A550" s="66" t="s">
        <v>137</v>
      </c>
      <c r="B550" s="51" t="s">
        <v>64</v>
      </c>
      <c r="C550" s="51" t="s">
        <v>135</v>
      </c>
      <c r="D550" s="51" t="s">
        <v>88</v>
      </c>
      <c r="E550" s="51"/>
      <c r="F550" s="51"/>
      <c r="G550" s="51"/>
      <c r="H550" s="45">
        <f>H551</f>
        <v>478640.43</v>
      </c>
      <c r="I550" s="45">
        <f t="shared" ref="I550:J550" si="243">I551</f>
        <v>0</v>
      </c>
      <c r="J550" s="45">
        <f t="shared" si="243"/>
        <v>0</v>
      </c>
    </row>
    <row r="551" spans="1:10" ht="33.75" x14ac:dyDescent="0.2">
      <c r="A551" s="50" t="s">
        <v>717</v>
      </c>
      <c r="B551" s="51" t="s">
        <v>64</v>
      </c>
      <c r="C551" s="51" t="s">
        <v>135</v>
      </c>
      <c r="D551" s="51" t="s">
        <v>88</v>
      </c>
      <c r="E551" s="51" t="s">
        <v>211</v>
      </c>
      <c r="F551" s="51"/>
      <c r="G551" s="51"/>
      <c r="H551" s="45">
        <f>H552</f>
        <v>478640.43</v>
      </c>
      <c r="I551" s="45">
        <f t="shared" ref="I551:J551" si="244">I552</f>
        <v>0</v>
      </c>
      <c r="J551" s="45">
        <f t="shared" si="244"/>
        <v>0</v>
      </c>
    </row>
    <row r="552" spans="1:10" ht="22.5" x14ac:dyDescent="0.2">
      <c r="A552" s="50" t="s">
        <v>26</v>
      </c>
      <c r="B552" s="51" t="s">
        <v>64</v>
      </c>
      <c r="C552" s="51" t="s">
        <v>135</v>
      </c>
      <c r="D552" s="51" t="s">
        <v>88</v>
      </c>
      <c r="E552" s="51" t="s">
        <v>211</v>
      </c>
      <c r="F552" s="51" t="s">
        <v>232</v>
      </c>
      <c r="G552" s="51" t="s">
        <v>186</v>
      </c>
      <c r="H552" s="45">
        <v>478640.43</v>
      </c>
      <c r="I552" s="45">
        <v>0</v>
      </c>
      <c r="J552" s="45">
        <v>0</v>
      </c>
    </row>
    <row r="553" spans="1:10" ht="22.5" x14ac:dyDescent="0.2">
      <c r="A553" s="2" t="s">
        <v>58</v>
      </c>
      <c r="B553" s="3" t="s">
        <v>65</v>
      </c>
      <c r="C553" s="28"/>
      <c r="D553" s="28"/>
      <c r="E553" s="28"/>
      <c r="F553" s="28"/>
      <c r="G553" s="28"/>
      <c r="H553" s="45">
        <f>H554+H864+H883</f>
        <v>2180275993.5799999</v>
      </c>
      <c r="I553" s="45">
        <f>I554+I864+I883</f>
        <v>2014454399.8299999</v>
      </c>
      <c r="J553" s="45">
        <f>J554+J864+J883</f>
        <v>2020274641.9199998</v>
      </c>
    </row>
    <row r="554" spans="1:10" x14ac:dyDescent="0.2">
      <c r="A554" s="2" t="s">
        <v>151</v>
      </c>
      <c r="B554" s="3" t="s">
        <v>65</v>
      </c>
      <c r="C554" s="3" t="s">
        <v>101</v>
      </c>
      <c r="D554" s="3" t="s">
        <v>75</v>
      </c>
      <c r="E554" s="3"/>
      <c r="F554" s="3"/>
      <c r="G554" s="3"/>
      <c r="H554" s="45">
        <f>H555+H638+H789+H803+H812</f>
        <v>2137732323.0599999</v>
      </c>
      <c r="I554" s="45">
        <f>I555+I638+I789+I803+I812</f>
        <v>1982329399.8299999</v>
      </c>
      <c r="J554" s="45">
        <f>J555+J638+J789+J803+J812</f>
        <v>1988149641.9199998</v>
      </c>
    </row>
    <row r="555" spans="1:10" x14ac:dyDescent="0.2">
      <c r="A555" s="2" t="s">
        <v>20</v>
      </c>
      <c r="B555" s="3" t="s">
        <v>65</v>
      </c>
      <c r="C555" s="3" t="s">
        <v>101</v>
      </c>
      <c r="D555" s="3" t="s">
        <v>74</v>
      </c>
      <c r="E555" s="3"/>
      <c r="F555" s="3"/>
      <c r="G555" s="3"/>
      <c r="H555" s="45">
        <f>H556+H632+H620+H627</f>
        <v>889057428.88999999</v>
      </c>
      <c r="I555" s="45">
        <f>I556+I632+I620</f>
        <v>848168088.84000003</v>
      </c>
      <c r="J555" s="45">
        <f>J556+J632+J620</f>
        <v>857962073.39999998</v>
      </c>
    </row>
    <row r="556" spans="1:10" ht="22.5" x14ac:dyDescent="0.2">
      <c r="A556" s="12" t="s">
        <v>415</v>
      </c>
      <c r="B556" s="3" t="s">
        <v>65</v>
      </c>
      <c r="C556" s="3" t="s">
        <v>101</v>
      </c>
      <c r="D556" s="3" t="s">
        <v>74</v>
      </c>
      <c r="E556" s="3" t="s">
        <v>229</v>
      </c>
      <c r="F556" s="3"/>
      <c r="G556" s="3"/>
      <c r="H556" s="45">
        <f>H557+H568+H591</f>
        <v>886276735.28999996</v>
      </c>
      <c r="I556" s="45">
        <f>I557+I568+I591</f>
        <v>844088088.84000003</v>
      </c>
      <c r="J556" s="45">
        <f>J557+J568+J591</f>
        <v>853882073.39999998</v>
      </c>
    </row>
    <row r="557" spans="1:10" ht="33.75" x14ac:dyDescent="0.2">
      <c r="A557" s="10" t="s">
        <v>5</v>
      </c>
      <c r="B557" s="3" t="s">
        <v>65</v>
      </c>
      <c r="C557" s="3" t="s">
        <v>101</v>
      </c>
      <c r="D557" s="3" t="s">
        <v>74</v>
      </c>
      <c r="E557" s="3" t="s">
        <v>3</v>
      </c>
      <c r="F557" s="3"/>
      <c r="G557" s="3"/>
      <c r="H557" s="45">
        <f>H563+H558+H561</f>
        <v>78222310</v>
      </c>
      <c r="I557" s="45">
        <f t="shared" ref="I557:J557" si="245">I563+I558+I561</f>
        <v>78222310</v>
      </c>
      <c r="J557" s="45">
        <f t="shared" si="245"/>
        <v>78222310</v>
      </c>
    </row>
    <row r="558" spans="1:10" x14ac:dyDescent="0.2">
      <c r="A558" s="2" t="s">
        <v>12</v>
      </c>
      <c r="B558" s="3" t="s">
        <v>65</v>
      </c>
      <c r="C558" s="3" t="s">
        <v>101</v>
      </c>
      <c r="D558" s="3" t="s">
        <v>74</v>
      </c>
      <c r="E558" s="3" t="s">
        <v>325</v>
      </c>
      <c r="F558" s="3"/>
      <c r="G558" s="3"/>
      <c r="H558" s="45">
        <f>H560+H559</f>
        <v>40526900</v>
      </c>
      <c r="I558" s="45">
        <f t="shared" ref="I558:J558" si="246">I560+I559</f>
        <v>40526900</v>
      </c>
      <c r="J558" s="45">
        <f t="shared" si="246"/>
        <v>40526900</v>
      </c>
    </row>
    <row r="559" spans="1:10" ht="22.5" x14ac:dyDescent="0.2">
      <c r="A559" s="2" t="s">
        <v>371</v>
      </c>
      <c r="B559" s="3" t="s">
        <v>65</v>
      </c>
      <c r="C559" s="3" t="s">
        <v>101</v>
      </c>
      <c r="D559" s="3" t="s">
        <v>74</v>
      </c>
      <c r="E559" s="3" t="s">
        <v>325</v>
      </c>
      <c r="F559" s="3" t="s">
        <v>83</v>
      </c>
      <c r="G559" s="3"/>
      <c r="H559" s="45">
        <v>27562440</v>
      </c>
      <c r="I559" s="45">
        <v>27562440</v>
      </c>
      <c r="J559" s="45">
        <v>27562440</v>
      </c>
    </row>
    <row r="560" spans="1:10" ht="33.75" x14ac:dyDescent="0.2">
      <c r="A560" s="2" t="s">
        <v>142</v>
      </c>
      <c r="B560" s="3" t="s">
        <v>65</v>
      </c>
      <c r="C560" s="3" t="s">
        <v>101</v>
      </c>
      <c r="D560" s="3" t="s">
        <v>74</v>
      </c>
      <c r="E560" s="3" t="s">
        <v>325</v>
      </c>
      <c r="F560" s="3" t="s">
        <v>140</v>
      </c>
      <c r="G560" s="3"/>
      <c r="H560" s="45">
        <v>12964460</v>
      </c>
      <c r="I560" s="45">
        <v>12964460</v>
      </c>
      <c r="J560" s="45">
        <v>12964460</v>
      </c>
    </row>
    <row r="561" spans="1:10" x14ac:dyDescent="0.2">
      <c r="A561" s="2" t="s">
        <v>327</v>
      </c>
      <c r="B561" s="3" t="s">
        <v>65</v>
      </c>
      <c r="C561" s="3" t="s">
        <v>101</v>
      </c>
      <c r="D561" s="3" t="s">
        <v>74</v>
      </c>
      <c r="E561" s="3" t="s">
        <v>326</v>
      </c>
      <c r="F561" s="3"/>
      <c r="G561" s="3"/>
      <c r="H561" s="45">
        <f>H562</f>
        <v>34532000</v>
      </c>
      <c r="I561" s="45">
        <f t="shared" ref="I561:J561" si="247">I562</f>
        <v>34532000</v>
      </c>
      <c r="J561" s="45">
        <f t="shared" si="247"/>
        <v>34532000</v>
      </c>
    </row>
    <row r="562" spans="1:10" ht="22.5" x14ac:dyDescent="0.2">
      <c r="A562" s="2" t="s">
        <v>371</v>
      </c>
      <c r="B562" s="3" t="s">
        <v>65</v>
      </c>
      <c r="C562" s="3" t="s">
        <v>101</v>
      </c>
      <c r="D562" s="3" t="s">
        <v>74</v>
      </c>
      <c r="E562" s="3" t="s">
        <v>326</v>
      </c>
      <c r="F562" s="3" t="s">
        <v>83</v>
      </c>
      <c r="G562" s="3"/>
      <c r="H562" s="45">
        <v>34532000</v>
      </c>
      <c r="I562" s="45">
        <v>34532000</v>
      </c>
      <c r="J562" s="45">
        <v>34532000</v>
      </c>
    </row>
    <row r="563" spans="1:10" ht="67.5" x14ac:dyDescent="0.2">
      <c r="A563" s="24" t="s">
        <v>773</v>
      </c>
      <c r="B563" s="3" t="s">
        <v>65</v>
      </c>
      <c r="C563" s="3" t="s">
        <v>101</v>
      </c>
      <c r="D563" s="3" t="s">
        <v>74</v>
      </c>
      <c r="E563" s="39" t="s">
        <v>324</v>
      </c>
      <c r="F563" s="3"/>
      <c r="G563" s="3"/>
      <c r="H563" s="45">
        <f>H564+H566+H565+H567</f>
        <v>3163410</v>
      </c>
      <c r="I563" s="45">
        <f t="shared" ref="I563:J563" si="248">I564+I566+I565+I567</f>
        <v>3163410</v>
      </c>
      <c r="J563" s="45">
        <f t="shared" si="248"/>
        <v>3163410</v>
      </c>
    </row>
    <row r="564" spans="1:10" ht="22.5" x14ac:dyDescent="0.2">
      <c r="A564" s="2" t="s">
        <v>372</v>
      </c>
      <c r="B564" s="3" t="s">
        <v>65</v>
      </c>
      <c r="C564" s="3" t="s">
        <v>101</v>
      </c>
      <c r="D564" s="3" t="s">
        <v>74</v>
      </c>
      <c r="E564" s="39" t="s">
        <v>324</v>
      </c>
      <c r="F564" s="3" t="s">
        <v>83</v>
      </c>
      <c r="G564" s="3"/>
      <c r="H564" s="45">
        <v>1677462</v>
      </c>
      <c r="I564" s="45">
        <v>1677462</v>
      </c>
      <c r="J564" s="45">
        <v>1677462</v>
      </c>
    </row>
    <row r="565" spans="1:10" ht="22.5" x14ac:dyDescent="0.2">
      <c r="A565" s="2" t="s">
        <v>372</v>
      </c>
      <c r="B565" s="3" t="s">
        <v>65</v>
      </c>
      <c r="C565" s="3" t="s">
        <v>101</v>
      </c>
      <c r="D565" s="3" t="s">
        <v>74</v>
      </c>
      <c r="E565" s="39" t="s">
        <v>324</v>
      </c>
      <c r="F565" s="3" t="s">
        <v>83</v>
      </c>
      <c r="G565" s="3" t="s">
        <v>186</v>
      </c>
      <c r="H565" s="45">
        <v>451698</v>
      </c>
      <c r="I565" s="45">
        <v>451698</v>
      </c>
      <c r="J565" s="45">
        <v>451698</v>
      </c>
    </row>
    <row r="566" spans="1:10" ht="22.5" x14ac:dyDescent="0.2">
      <c r="A566" s="2" t="s">
        <v>143</v>
      </c>
      <c r="B566" s="3" t="s">
        <v>65</v>
      </c>
      <c r="C566" s="3" t="s">
        <v>101</v>
      </c>
      <c r="D566" s="3" t="s">
        <v>74</v>
      </c>
      <c r="E566" s="39" t="s">
        <v>324</v>
      </c>
      <c r="F566" s="3" t="s">
        <v>141</v>
      </c>
      <c r="G566" s="3"/>
      <c r="H566" s="45">
        <v>814835</v>
      </c>
      <c r="I566" s="45">
        <v>814835</v>
      </c>
      <c r="J566" s="45">
        <v>814835</v>
      </c>
    </row>
    <row r="567" spans="1:10" ht="22.5" x14ac:dyDescent="0.2">
      <c r="A567" s="2" t="s">
        <v>143</v>
      </c>
      <c r="B567" s="3" t="s">
        <v>65</v>
      </c>
      <c r="C567" s="3" t="s">
        <v>101</v>
      </c>
      <c r="D567" s="3" t="s">
        <v>74</v>
      </c>
      <c r="E567" s="39" t="s">
        <v>324</v>
      </c>
      <c r="F567" s="3" t="s">
        <v>141</v>
      </c>
      <c r="G567" s="3" t="s">
        <v>186</v>
      </c>
      <c r="H567" s="45">
        <v>219415</v>
      </c>
      <c r="I567" s="45">
        <v>219415</v>
      </c>
      <c r="J567" s="45">
        <v>219415</v>
      </c>
    </row>
    <row r="568" spans="1:10" ht="22.5" x14ac:dyDescent="0.2">
      <c r="A568" s="12" t="s">
        <v>6</v>
      </c>
      <c r="B568" s="3" t="s">
        <v>65</v>
      </c>
      <c r="C568" s="3" t="s">
        <v>101</v>
      </c>
      <c r="D568" s="3" t="s">
        <v>74</v>
      </c>
      <c r="E568" s="3" t="s">
        <v>4</v>
      </c>
      <c r="F568" s="3"/>
      <c r="G568" s="3"/>
      <c r="H568" s="45">
        <f>H569+H576+H574+H586</f>
        <v>786255905</v>
      </c>
      <c r="I568" s="45">
        <f>I569+I576+I574+I586</f>
        <v>763186678.84000003</v>
      </c>
      <c r="J568" s="45">
        <f>J569+J576+J574+J586</f>
        <v>772980663.39999998</v>
      </c>
    </row>
    <row r="569" spans="1:10" ht="33.75" x14ac:dyDescent="0.2">
      <c r="A569" s="9" t="s">
        <v>168</v>
      </c>
      <c r="B569" s="3" t="s">
        <v>65</v>
      </c>
      <c r="C569" s="3" t="s">
        <v>101</v>
      </c>
      <c r="D569" s="3" t="s">
        <v>74</v>
      </c>
      <c r="E569" s="3" t="s">
        <v>190</v>
      </c>
      <c r="F569" s="3"/>
      <c r="G569" s="3"/>
      <c r="H569" s="45">
        <f>H570+H571+H572+H573</f>
        <v>427247900</v>
      </c>
      <c r="I569" s="45">
        <f t="shared" ref="I569:J569" si="249">I570+I571+I572+I573</f>
        <v>427600300</v>
      </c>
      <c r="J569" s="45">
        <f t="shared" si="249"/>
        <v>427966900</v>
      </c>
    </row>
    <row r="570" spans="1:10" ht="22.5" x14ac:dyDescent="0.2">
      <c r="A570" s="10" t="s">
        <v>366</v>
      </c>
      <c r="B570" s="3" t="s">
        <v>65</v>
      </c>
      <c r="C570" s="3" t="s">
        <v>101</v>
      </c>
      <c r="D570" s="3" t="s">
        <v>74</v>
      </c>
      <c r="E570" s="3" t="s">
        <v>190</v>
      </c>
      <c r="F570" s="3" t="s">
        <v>155</v>
      </c>
      <c r="G570" s="3" t="s">
        <v>186</v>
      </c>
      <c r="H570" s="45">
        <v>184994400</v>
      </c>
      <c r="I570" s="45">
        <v>185187600</v>
      </c>
      <c r="J570" s="45">
        <v>185388500</v>
      </c>
    </row>
    <row r="571" spans="1:10" ht="33.75" x14ac:dyDescent="0.2">
      <c r="A571" s="10" t="s">
        <v>367</v>
      </c>
      <c r="B571" s="3" t="s">
        <v>65</v>
      </c>
      <c r="C571" s="3" t="s">
        <v>101</v>
      </c>
      <c r="D571" s="3" t="s">
        <v>74</v>
      </c>
      <c r="E571" s="3" t="s">
        <v>190</v>
      </c>
      <c r="F571" s="3" t="s">
        <v>365</v>
      </c>
      <c r="G571" s="3" t="s">
        <v>186</v>
      </c>
      <c r="H571" s="45">
        <v>55868300</v>
      </c>
      <c r="I571" s="45">
        <v>55926700</v>
      </c>
      <c r="J571" s="45">
        <v>55987300</v>
      </c>
    </row>
    <row r="572" spans="1:10" ht="22.5" x14ac:dyDescent="0.2">
      <c r="A572" s="2" t="s">
        <v>372</v>
      </c>
      <c r="B572" s="3" t="s">
        <v>65</v>
      </c>
      <c r="C572" s="3" t="s">
        <v>101</v>
      </c>
      <c r="D572" s="3" t="s">
        <v>74</v>
      </c>
      <c r="E572" s="3" t="s">
        <v>190</v>
      </c>
      <c r="F572" s="3" t="s">
        <v>83</v>
      </c>
      <c r="G572" s="3" t="s">
        <v>186</v>
      </c>
      <c r="H572" s="45">
        <v>5525000</v>
      </c>
      <c r="I572" s="45">
        <v>5525000</v>
      </c>
      <c r="J572" s="45">
        <v>5525000</v>
      </c>
    </row>
    <row r="573" spans="1:10" ht="33.75" x14ac:dyDescent="0.2">
      <c r="A573" s="2" t="s">
        <v>142</v>
      </c>
      <c r="B573" s="3" t="s">
        <v>65</v>
      </c>
      <c r="C573" s="3" t="s">
        <v>101</v>
      </c>
      <c r="D573" s="3" t="s">
        <v>74</v>
      </c>
      <c r="E573" s="3" t="s">
        <v>190</v>
      </c>
      <c r="F573" s="3" t="s">
        <v>140</v>
      </c>
      <c r="G573" s="3" t="s">
        <v>186</v>
      </c>
      <c r="H573" s="45">
        <f>96617600+84242600</f>
        <v>180860200</v>
      </c>
      <c r="I573" s="45">
        <f>96718400+84242600</f>
        <v>180961000</v>
      </c>
      <c r="J573" s="45">
        <f>96823500+84242600</f>
        <v>181066100</v>
      </c>
    </row>
    <row r="574" spans="1:10" ht="33.75" x14ac:dyDescent="0.2">
      <c r="A574" s="2" t="s">
        <v>164</v>
      </c>
      <c r="B574" s="3" t="s">
        <v>65</v>
      </c>
      <c r="C574" s="3" t="s">
        <v>101</v>
      </c>
      <c r="D574" s="3" t="s">
        <v>74</v>
      </c>
      <c r="E574" s="3" t="s">
        <v>192</v>
      </c>
      <c r="F574" s="3"/>
      <c r="G574" s="3"/>
      <c r="H574" s="45">
        <f>H575</f>
        <v>6277800</v>
      </c>
      <c r="I574" s="45">
        <f t="shared" ref="I574:J574" si="250">I575</f>
        <v>6287600</v>
      </c>
      <c r="J574" s="45">
        <f t="shared" si="250"/>
        <v>6297800</v>
      </c>
    </row>
    <row r="575" spans="1:10" ht="22.5" x14ac:dyDescent="0.2">
      <c r="A575" s="9" t="s">
        <v>501</v>
      </c>
      <c r="B575" s="3" t="s">
        <v>65</v>
      </c>
      <c r="C575" s="3" t="s">
        <v>101</v>
      </c>
      <c r="D575" s="3" t="s">
        <v>74</v>
      </c>
      <c r="E575" s="3" t="s">
        <v>192</v>
      </c>
      <c r="F575" s="3" t="s">
        <v>500</v>
      </c>
      <c r="G575" s="3" t="s">
        <v>186</v>
      </c>
      <c r="H575" s="46">
        <v>6277800</v>
      </c>
      <c r="I575" s="46">
        <v>6287600</v>
      </c>
      <c r="J575" s="46">
        <v>6297800</v>
      </c>
    </row>
    <row r="576" spans="1:10" ht="33.75" x14ac:dyDescent="0.2">
      <c r="A576" s="11" t="s">
        <v>443</v>
      </c>
      <c r="B576" s="3" t="s">
        <v>65</v>
      </c>
      <c r="C576" s="3" t="s">
        <v>101</v>
      </c>
      <c r="D576" s="3" t="s">
        <v>74</v>
      </c>
      <c r="E576" s="3" t="s">
        <v>328</v>
      </c>
      <c r="F576" s="3"/>
      <c r="G576" s="3"/>
      <c r="H576" s="45">
        <f>H577+H578+H579+H580+H581+H582+H583+H584+H585</f>
        <v>349605720</v>
      </c>
      <c r="I576" s="45">
        <f t="shared" ref="I576:J576" si="251">I577+I578+I579+I580+I581+I582+I583+I584+I585</f>
        <v>326174293.84000003</v>
      </c>
      <c r="J576" s="45">
        <f t="shared" si="251"/>
        <v>335591478.39999998</v>
      </c>
    </row>
    <row r="577" spans="1:10" ht="22.5" x14ac:dyDescent="0.2">
      <c r="A577" s="10" t="s">
        <v>366</v>
      </c>
      <c r="B577" s="3" t="s">
        <v>65</v>
      </c>
      <c r="C577" s="3" t="s">
        <v>101</v>
      </c>
      <c r="D577" s="3" t="s">
        <v>74</v>
      </c>
      <c r="E577" s="3" t="s">
        <v>328</v>
      </c>
      <c r="F577" s="3" t="s">
        <v>155</v>
      </c>
      <c r="G577" s="3"/>
      <c r="H577" s="45">
        <v>150875220</v>
      </c>
      <c r="I577" s="45">
        <f t="shared" ref="I577:J577" si="252">156175220</f>
        <v>156175220</v>
      </c>
      <c r="J577" s="45">
        <f t="shared" si="252"/>
        <v>156175220</v>
      </c>
    </row>
    <row r="578" spans="1:10" ht="33.75" x14ac:dyDescent="0.2">
      <c r="A578" s="10" t="s">
        <v>367</v>
      </c>
      <c r="B578" s="3" t="s">
        <v>65</v>
      </c>
      <c r="C578" s="3" t="s">
        <v>101</v>
      </c>
      <c r="D578" s="3" t="s">
        <v>74</v>
      </c>
      <c r="E578" s="3" t="s">
        <v>328</v>
      </c>
      <c r="F578" s="3" t="s">
        <v>365</v>
      </c>
      <c r="G578" s="3"/>
      <c r="H578" s="45">
        <v>45564330</v>
      </c>
      <c r="I578" s="45">
        <f t="shared" ref="I578:J578" si="253">47164930</f>
        <v>47164930</v>
      </c>
      <c r="J578" s="45">
        <f t="shared" si="253"/>
        <v>47164930</v>
      </c>
    </row>
    <row r="579" spans="1:10" ht="22.5" x14ac:dyDescent="0.2">
      <c r="A579" s="2" t="s">
        <v>166</v>
      </c>
      <c r="B579" s="3" t="s">
        <v>65</v>
      </c>
      <c r="C579" s="3" t="s">
        <v>101</v>
      </c>
      <c r="D579" s="3" t="s">
        <v>74</v>
      </c>
      <c r="E579" s="3" t="s">
        <v>328</v>
      </c>
      <c r="F579" s="3" t="s">
        <v>165</v>
      </c>
      <c r="G579" s="3"/>
      <c r="H579" s="46">
        <v>3259000</v>
      </c>
      <c r="I579" s="46">
        <v>3400000</v>
      </c>
      <c r="J579" s="46">
        <v>3400000</v>
      </c>
    </row>
    <row r="580" spans="1:10" ht="22.5" x14ac:dyDescent="0.2">
      <c r="A580" s="2" t="s">
        <v>372</v>
      </c>
      <c r="B580" s="3" t="s">
        <v>65</v>
      </c>
      <c r="C580" s="3" t="s">
        <v>101</v>
      </c>
      <c r="D580" s="3" t="s">
        <v>74</v>
      </c>
      <c r="E580" s="3" t="s">
        <v>328</v>
      </c>
      <c r="F580" s="3" t="s">
        <v>83</v>
      </c>
      <c r="G580" s="3"/>
      <c r="H580" s="46">
        <v>12423000</v>
      </c>
      <c r="I580" s="46">
        <v>14590000</v>
      </c>
      <c r="J580" s="46">
        <v>14590000</v>
      </c>
    </row>
    <row r="581" spans="1:10" ht="22.5" x14ac:dyDescent="0.2">
      <c r="A581" s="13" t="s">
        <v>391</v>
      </c>
      <c r="B581" s="3" t="s">
        <v>65</v>
      </c>
      <c r="C581" s="3" t="s">
        <v>101</v>
      </c>
      <c r="D581" s="3" t="s">
        <v>74</v>
      </c>
      <c r="E581" s="3" t="s">
        <v>328</v>
      </c>
      <c r="F581" s="3" t="s">
        <v>390</v>
      </c>
      <c r="G581" s="3"/>
      <c r="H581" s="46">
        <v>26800000</v>
      </c>
      <c r="I581" s="46">
        <v>20000000</v>
      </c>
      <c r="J581" s="46">
        <v>20000000</v>
      </c>
    </row>
    <row r="582" spans="1:10" ht="33.75" x14ac:dyDescent="0.2">
      <c r="A582" s="2" t="s">
        <v>142</v>
      </c>
      <c r="B582" s="3" t="s">
        <v>65</v>
      </c>
      <c r="C582" s="3" t="s">
        <v>101</v>
      </c>
      <c r="D582" s="3" t="s">
        <v>74</v>
      </c>
      <c r="E582" s="3" t="s">
        <v>328</v>
      </c>
      <c r="F582" s="3" t="s">
        <v>140</v>
      </c>
      <c r="G582" s="3"/>
      <c r="H582" s="45">
        <v>98489670</v>
      </c>
      <c r="I582" s="45">
        <f>54999070+32000000-10154926.16</f>
        <v>76844143.840000004</v>
      </c>
      <c r="J582" s="45">
        <f>54999070+32000000-737741.6</f>
        <v>86261328.400000006</v>
      </c>
    </row>
    <row r="583" spans="1:10" ht="22.5" x14ac:dyDescent="0.2">
      <c r="A583" s="2" t="s">
        <v>143</v>
      </c>
      <c r="B583" s="3" t="s">
        <v>65</v>
      </c>
      <c r="C583" s="3" t="s">
        <v>101</v>
      </c>
      <c r="D583" s="3" t="s">
        <v>74</v>
      </c>
      <c r="E583" s="3" t="s">
        <v>328</v>
      </c>
      <c r="F583" s="3" t="s">
        <v>141</v>
      </c>
      <c r="G583" s="3"/>
      <c r="H583" s="45">
        <v>599500</v>
      </c>
      <c r="I583" s="45">
        <v>0</v>
      </c>
      <c r="J583" s="45">
        <v>0</v>
      </c>
    </row>
    <row r="584" spans="1:10" ht="22.5" x14ac:dyDescent="0.2">
      <c r="A584" s="2" t="s">
        <v>86</v>
      </c>
      <c r="B584" s="3" t="s">
        <v>65</v>
      </c>
      <c r="C584" s="3" t="s">
        <v>101</v>
      </c>
      <c r="D584" s="3" t="s">
        <v>74</v>
      </c>
      <c r="E584" s="3" t="s">
        <v>328</v>
      </c>
      <c r="F584" s="3" t="s">
        <v>84</v>
      </c>
      <c r="G584" s="3"/>
      <c r="H584" s="46">
        <v>11594996.24</v>
      </c>
      <c r="I584" s="46">
        <v>8000000</v>
      </c>
      <c r="J584" s="46">
        <v>8000000</v>
      </c>
    </row>
    <row r="585" spans="1:10" ht="22.5" x14ac:dyDescent="0.2">
      <c r="A585" s="63" t="s">
        <v>719</v>
      </c>
      <c r="B585" s="3" t="s">
        <v>65</v>
      </c>
      <c r="C585" s="3" t="s">
        <v>101</v>
      </c>
      <c r="D585" s="3" t="s">
        <v>74</v>
      </c>
      <c r="E585" s="3" t="s">
        <v>328</v>
      </c>
      <c r="F585" s="3" t="s">
        <v>718</v>
      </c>
      <c r="G585" s="3"/>
      <c r="H585" s="46">
        <v>3.76</v>
      </c>
      <c r="I585" s="46">
        <v>0</v>
      </c>
      <c r="J585" s="46">
        <v>0</v>
      </c>
    </row>
    <row r="586" spans="1:10" ht="67.5" x14ac:dyDescent="0.2">
      <c r="A586" s="25" t="s">
        <v>191</v>
      </c>
      <c r="B586" s="3" t="s">
        <v>65</v>
      </c>
      <c r="C586" s="3" t="s">
        <v>101</v>
      </c>
      <c r="D586" s="3" t="s">
        <v>74</v>
      </c>
      <c r="E586" s="3" t="s">
        <v>457</v>
      </c>
      <c r="F586" s="3"/>
      <c r="G586" s="3"/>
      <c r="H586" s="45">
        <f>H587+H588+H589+H590</f>
        <v>3124485</v>
      </c>
      <c r="I586" s="45">
        <f t="shared" ref="I586:J586" si="254">I587+I588+I589+I590</f>
        <v>3124485</v>
      </c>
      <c r="J586" s="45">
        <f t="shared" si="254"/>
        <v>3124485</v>
      </c>
    </row>
    <row r="587" spans="1:10" ht="22.5" x14ac:dyDescent="0.2">
      <c r="A587" s="2" t="s">
        <v>166</v>
      </c>
      <c r="B587" s="3" t="s">
        <v>65</v>
      </c>
      <c r="C587" s="3" t="s">
        <v>101</v>
      </c>
      <c r="D587" s="3" t="s">
        <v>74</v>
      </c>
      <c r="E587" s="3" t="s">
        <v>457</v>
      </c>
      <c r="F587" s="3" t="s">
        <v>165</v>
      </c>
      <c r="G587" s="3"/>
      <c r="H587" s="45">
        <f>256414.08</f>
        <v>256414.07999999999</v>
      </c>
      <c r="I587" s="45">
        <f t="shared" ref="I587:J587" si="255">256414.08</f>
        <v>256414.07999999999</v>
      </c>
      <c r="J587" s="45">
        <f t="shared" si="255"/>
        <v>256414.07999999999</v>
      </c>
    </row>
    <row r="588" spans="1:10" ht="22.5" x14ac:dyDescent="0.2">
      <c r="A588" s="2" t="s">
        <v>166</v>
      </c>
      <c r="B588" s="3" t="s">
        <v>65</v>
      </c>
      <c r="C588" s="3" t="s">
        <v>101</v>
      </c>
      <c r="D588" s="3" t="s">
        <v>74</v>
      </c>
      <c r="E588" s="3" t="s">
        <v>457</v>
      </c>
      <c r="F588" s="3" t="s">
        <v>165</v>
      </c>
      <c r="G588" s="3" t="s">
        <v>186</v>
      </c>
      <c r="H588" s="45">
        <v>413800</v>
      </c>
      <c r="I588" s="45">
        <v>413800</v>
      </c>
      <c r="J588" s="45">
        <v>413800</v>
      </c>
    </row>
    <row r="589" spans="1:10" ht="22.5" x14ac:dyDescent="0.2">
      <c r="A589" s="2" t="s">
        <v>372</v>
      </c>
      <c r="B589" s="3" t="s">
        <v>65</v>
      </c>
      <c r="C589" s="3" t="s">
        <v>101</v>
      </c>
      <c r="D589" s="3" t="s">
        <v>74</v>
      </c>
      <c r="E589" s="3" t="s">
        <v>457</v>
      </c>
      <c r="F589" s="3" t="s">
        <v>83</v>
      </c>
      <c r="G589" s="3"/>
      <c r="H589" s="45">
        <f>243570.92+1000000</f>
        <v>1243570.92</v>
      </c>
      <c r="I589" s="45">
        <f t="shared" ref="I589:J589" si="256">243570.92+1000000</f>
        <v>1243570.92</v>
      </c>
      <c r="J589" s="45">
        <f t="shared" si="256"/>
        <v>1243570.92</v>
      </c>
    </row>
    <row r="590" spans="1:10" ht="22.5" x14ac:dyDescent="0.2">
      <c r="A590" s="2" t="s">
        <v>372</v>
      </c>
      <c r="B590" s="3" t="s">
        <v>65</v>
      </c>
      <c r="C590" s="3" t="s">
        <v>101</v>
      </c>
      <c r="D590" s="3" t="s">
        <v>74</v>
      </c>
      <c r="E590" s="3" t="s">
        <v>457</v>
      </c>
      <c r="F590" s="3" t="s">
        <v>83</v>
      </c>
      <c r="G590" s="3" t="s">
        <v>186</v>
      </c>
      <c r="H590" s="46">
        <v>1210700</v>
      </c>
      <c r="I590" s="46">
        <v>1210700</v>
      </c>
      <c r="J590" s="46">
        <v>1210700</v>
      </c>
    </row>
    <row r="591" spans="1:10" ht="22.5" x14ac:dyDescent="0.2">
      <c r="A591" s="12" t="s">
        <v>8</v>
      </c>
      <c r="B591" s="3" t="s">
        <v>65</v>
      </c>
      <c r="C591" s="3" t="s">
        <v>101</v>
      </c>
      <c r="D591" s="3" t="s">
        <v>74</v>
      </c>
      <c r="E591" s="3" t="s">
        <v>7</v>
      </c>
      <c r="F591" s="3"/>
      <c r="G591" s="3"/>
      <c r="H591" s="45">
        <f>H592+H595+H600+H597+H603</f>
        <v>21798520.289999999</v>
      </c>
      <c r="I591" s="45">
        <f t="shared" ref="I591:J591" si="257">I592+I595+I600+I597+I603</f>
        <v>2679100</v>
      </c>
      <c r="J591" s="45">
        <f t="shared" si="257"/>
        <v>2679100</v>
      </c>
    </row>
    <row r="592" spans="1:10" ht="22.5" x14ac:dyDescent="0.2">
      <c r="A592" s="9" t="s">
        <v>459</v>
      </c>
      <c r="B592" s="3" t="s">
        <v>65</v>
      </c>
      <c r="C592" s="3" t="s">
        <v>101</v>
      </c>
      <c r="D592" s="3" t="s">
        <v>74</v>
      </c>
      <c r="E592" s="3" t="s">
        <v>458</v>
      </c>
      <c r="F592" s="3"/>
      <c r="G592" s="3"/>
      <c r="H592" s="45">
        <f>H593+H594</f>
        <v>2203898.4</v>
      </c>
      <c r="I592" s="45">
        <f t="shared" ref="I592:J592" si="258">I593+I594</f>
        <v>0</v>
      </c>
      <c r="J592" s="45">
        <f t="shared" si="258"/>
        <v>0</v>
      </c>
    </row>
    <row r="593" spans="1:10" ht="22.5" x14ac:dyDescent="0.2">
      <c r="A593" s="2" t="s">
        <v>372</v>
      </c>
      <c r="B593" s="3" t="s">
        <v>65</v>
      </c>
      <c r="C593" s="3" t="s">
        <v>101</v>
      </c>
      <c r="D593" s="3" t="s">
        <v>74</v>
      </c>
      <c r="E593" s="3" t="s">
        <v>458</v>
      </c>
      <c r="F593" s="3" t="s">
        <v>83</v>
      </c>
      <c r="G593" s="3"/>
      <c r="H593" s="45">
        <v>2000000</v>
      </c>
      <c r="I593" s="46">
        <v>0</v>
      </c>
      <c r="J593" s="46">
        <v>0</v>
      </c>
    </row>
    <row r="594" spans="1:10" ht="22.5" x14ac:dyDescent="0.2">
      <c r="A594" s="2" t="s">
        <v>143</v>
      </c>
      <c r="B594" s="3" t="s">
        <v>65</v>
      </c>
      <c r="C594" s="3" t="s">
        <v>101</v>
      </c>
      <c r="D594" s="3" t="s">
        <v>74</v>
      </c>
      <c r="E594" s="3" t="s">
        <v>458</v>
      </c>
      <c r="F594" s="3" t="s">
        <v>141</v>
      </c>
      <c r="G594" s="3"/>
      <c r="H594" s="45">
        <v>203898.4</v>
      </c>
      <c r="I594" s="46">
        <v>0</v>
      </c>
      <c r="J594" s="46">
        <v>0</v>
      </c>
    </row>
    <row r="595" spans="1:10" ht="22.5" x14ac:dyDescent="0.2">
      <c r="A595" s="2" t="s">
        <v>650</v>
      </c>
      <c r="B595" s="3" t="s">
        <v>65</v>
      </c>
      <c r="C595" s="3" t="s">
        <v>101</v>
      </c>
      <c r="D595" s="3" t="s">
        <v>74</v>
      </c>
      <c r="E595" s="3" t="s">
        <v>602</v>
      </c>
      <c r="F595" s="3"/>
      <c r="G595" s="3"/>
      <c r="H595" s="45">
        <f>H596</f>
        <v>529407.6</v>
      </c>
      <c r="I595" s="45">
        <f t="shared" ref="I595:J595" si="259">I596</f>
        <v>0</v>
      </c>
      <c r="J595" s="45">
        <f t="shared" si="259"/>
        <v>0</v>
      </c>
    </row>
    <row r="596" spans="1:10" ht="22.5" x14ac:dyDescent="0.2">
      <c r="A596" s="2" t="s">
        <v>372</v>
      </c>
      <c r="B596" s="3" t="s">
        <v>65</v>
      </c>
      <c r="C596" s="3" t="s">
        <v>101</v>
      </c>
      <c r="D596" s="3" t="s">
        <v>74</v>
      </c>
      <c r="E596" s="3" t="s">
        <v>602</v>
      </c>
      <c r="F596" s="3" t="s">
        <v>83</v>
      </c>
      <c r="G596" s="3"/>
      <c r="H596" s="45">
        <v>529407.6</v>
      </c>
      <c r="I596" s="46">
        <v>0</v>
      </c>
      <c r="J596" s="46">
        <v>0</v>
      </c>
    </row>
    <row r="597" spans="1:10" ht="33.75" x14ac:dyDescent="0.2">
      <c r="A597" s="2" t="s">
        <v>615</v>
      </c>
      <c r="B597" s="3" t="s">
        <v>65</v>
      </c>
      <c r="C597" s="3" t="s">
        <v>101</v>
      </c>
      <c r="D597" s="3" t="s">
        <v>74</v>
      </c>
      <c r="E597" s="3" t="s">
        <v>672</v>
      </c>
      <c r="F597" s="3"/>
      <c r="G597" s="3"/>
      <c r="H597" s="45">
        <f>H598+H599</f>
        <v>747700</v>
      </c>
      <c r="I597" s="45">
        <f t="shared" ref="I597:J597" si="260">I598+I599</f>
        <v>747700</v>
      </c>
      <c r="J597" s="45">
        <f t="shared" si="260"/>
        <v>747700</v>
      </c>
    </row>
    <row r="598" spans="1:10" ht="22.5" x14ac:dyDescent="0.2">
      <c r="A598" s="2" t="s">
        <v>372</v>
      </c>
      <c r="B598" s="3" t="s">
        <v>65</v>
      </c>
      <c r="C598" s="3" t="s">
        <v>101</v>
      </c>
      <c r="D598" s="3" t="s">
        <v>74</v>
      </c>
      <c r="E598" s="3" t="s">
        <v>672</v>
      </c>
      <c r="F598" s="3" t="s">
        <v>83</v>
      </c>
      <c r="G598" s="3"/>
      <c r="H598" s="45">
        <v>50000</v>
      </c>
      <c r="I598" s="45">
        <v>50000</v>
      </c>
      <c r="J598" s="45">
        <v>50000</v>
      </c>
    </row>
    <row r="599" spans="1:10" ht="22.5" x14ac:dyDescent="0.2">
      <c r="A599" s="2" t="s">
        <v>372</v>
      </c>
      <c r="B599" s="3" t="s">
        <v>65</v>
      </c>
      <c r="C599" s="3" t="s">
        <v>101</v>
      </c>
      <c r="D599" s="3" t="s">
        <v>74</v>
      </c>
      <c r="E599" s="3" t="s">
        <v>672</v>
      </c>
      <c r="F599" s="3" t="s">
        <v>83</v>
      </c>
      <c r="G599" s="3" t="s">
        <v>186</v>
      </c>
      <c r="H599" s="45">
        <v>697700</v>
      </c>
      <c r="I599" s="45">
        <v>697700</v>
      </c>
      <c r="J599" s="45">
        <v>697700</v>
      </c>
    </row>
    <row r="600" spans="1:10" ht="22.5" x14ac:dyDescent="0.2">
      <c r="A600" s="2" t="s">
        <v>614</v>
      </c>
      <c r="B600" s="3" t="s">
        <v>65</v>
      </c>
      <c r="C600" s="3" t="s">
        <v>101</v>
      </c>
      <c r="D600" s="3" t="s">
        <v>74</v>
      </c>
      <c r="E600" s="3" t="s">
        <v>613</v>
      </c>
      <c r="F600" s="3"/>
      <c r="G600" s="3"/>
      <c r="H600" s="45">
        <f>H601+H602</f>
        <v>6198094</v>
      </c>
      <c r="I600" s="45">
        <f t="shared" ref="I600:J600" si="261">I601+I602</f>
        <v>1931400</v>
      </c>
      <c r="J600" s="45">
        <f t="shared" si="261"/>
        <v>1931400</v>
      </c>
    </row>
    <row r="601" spans="1:10" ht="22.5" x14ac:dyDescent="0.2">
      <c r="A601" s="2" t="s">
        <v>678</v>
      </c>
      <c r="B601" s="3" t="s">
        <v>65</v>
      </c>
      <c r="C601" s="3" t="s">
        <v>101</v>
      </c>
      <c r="D601" s="3" t="s">
        <v>74</v>
      </c>
      <c r="E601" s="3" t="s">
        <v>613</v>
      </c>
      <c r="F601" s="3" t="s">
        <v>677</v>
      </c>
      <c r="G601" s="3"/>
      <c r="H601" s="45">
        <v>4416694</v>
      </c>
      <c r="I601" s="45">
        <v>150000</v>
      </c>
      <c r="J601" s="45">
        <v>150000</v>
      </c>
    </row>
    <row r="602" spans="1:10" ht="22.5" x14ac:dyDescent="0.2">
      <c r="A602" s="2" t="s">
        <v>678</v>
      </c>
      <c r="B602" s="3" t="s">
        <v>65</v>
      </c>
      <c r="C602" s="3" t="s">
        <v>101</v>
      </c>
      <c r="D602" s="3" t="s">
        <v>74</v>
      </c>
      <c r="E602" s="3" t="s">
        <v>613</v>
      </c>
      <c r="F602" s="3" t="s">
        <v>677</v>
      </c>
      <c r="G602" s="3" t="s">
        <v>186</v>
      </c>
      <c r="H602" s="45">
        <v>1781400</v>
      </c>
      <c r="I602" s="45">
        <v>1781400</v>
      </c>
      <c r="J602" s="45">
        <v>1781400</v>
      </c>
    </row>
    <row r="603" spans="1:10" ht="33.75" x14ac:dyDescent="0.2">
      <c r="A603" s="2" t="s">
        <v>692</v>
      </c>
      <c r="B603" s="3" t="s">
        <v>65</v>
      </c>
      <c r="C603" s="3" t="s">
        <v>101</v>
      </c>
      <c r="D603" s="3" t="s">
        <v>74</v>
      </c>
      <c r="E603" s="3" t="s">
        <v>720</v>
      </c>
      <c r="F603" s="3"/>
      <c r="G603" s="3"/>
      <c r="H603" s="45">
        <f>H604+H606+H608+H611+H614+H617</f>
        <v>12119420.289999999</v>
      </c>
      <c r="I603" s="45">
        <f t="shared" ref="I603:J603" si="262">I604+I606+I608+I611+I614+I617</f>
        <v>0</v>
      </c>
      <c r="J603" s="45">
        <f t="shared" si="262"/>
        <v>0</v>
      </c>
    </row>
    <row r="604" spans="1:10" ht="33.75" x14ac:dyDescent="0.2">
      <c r="A604" s="63" t="s">
        <v>723</v>
      </c>
      <c r="B604" s="3" t="s">
        <v>65</v>
      </c>
      <c r="C604" s="3" t="s">
        <v>101</v>
      </c>
      <c r="D604" s="3" t="s">
        <v>74</v>
      </c>
      <c r="E604" s="3" t="s">
        <v>721</v>
      </c>
      <c r="F604" s="3"/>
      <c r="G604" s="3"/>
      <c r="H604" s="45">
        <f>H605</f>
        <v>1000</v>
      </c>
      <c r="I604" s="45">
        <f t="shared" ref="I604:J604" si="263">I605</f>
        <v>0</v>
      </c>
      <c r="J604" s="45">
        <f t="shared" si="263"/>
        <v>0</v>
      </c>
    </row>
    <row r="605" spans="1:10" ht="22.5" x14ac:dyDescent="0.2">
      <c r="A605" s="2" t="s">
        <v>372</v>
      </c>
      <c r="B605" s="3" t="s">
        <v>65</v>
      </c>
      <c r="C605" s="3" t="s">
        <v>101</v>
      </c>
      <c r="D605" s="3" t="s">
        <v>74</v>
      </c>
      <c r="E605" s="3" t="s">
        <v>721</v>
      </c>
      <c r="F605" s="3" t="s">
        <v>83</v>
      </c>
      <c r="G605" s="3"/>
      <c r="H605" s="45">
        <v>1000</v>
      </c>
      <c r="I605" s="45">
        <v>0</v>
      </c>
      <c r="J605" s="45">
        <v>0</v>
      </c>
    </row>
    <row r="606" spans="1:10" ht="45" x14ac:dyDescent="0.2">
      <c r="A606" s="50" t="s">
        <v>724</v>
      </c>
      <c r="B606" s="3" t="s">
        <v>65</v>
      </c>
      <c r="C606" s="3" t="s">
        <v>101</v>
      </c>
      <c r="D606" s="3" t="s">
        <v>74</v>
      </c>
      <c r="E606" s="3" t="s">
        <v>722</v>
      </c>
      <c r="F606" s="3"/>
      <c r="G606" s="3"/>
      <c r="H606" s="45">
        <f>H607</f>
        <v>10000</v>
      </c>
      <c r="I606" s="45">
        <f t="shared" ref="I606:J606" si="264">I607</f>
        <v>0</v>
      </c>
      <c r="J606" s="45">
        <f t="shared" si="264"/>
        <v>0</v>
      </c>
    </row>
    <row r="607" spans="1:10" ht="22.5" x14ac:dyDescent="0.2">
      <c r="A607" s="2" t="s">
        <v>372</v>
      </c>
      <c r="B607" s="3" t="s">
        <v>65</v>
      </c>
      <c r="C607" s="3" t="s">
        <v>101</v>
      </c>
      <c r="D607" s="3" t="s">
        <v>74</v>
      </c>
      <c r="E607" s="3" t="s">
        <v>722</v>
      </c>
      <c r="F607" s="3" t="s">
        <v>83</v>
      </c>
      <c r="G607" s="3"/>
      <c r="H607" s="45">
        <v>10000</v>
      </c>
      <c r="I607" s="45">
        <v>0</v>
      </c>
      <c r="J607" s="45">
        <v>0</v>
      </c>
    </row>
    <row r="608" spans="1:10" ht="33.75" x14ac:dyDescent="0.2">
      <c r="A608" s="63" t="s">
        <v>726</v>
      </c>
      <c r="B608" s="3" t="s">
        <v>65</v>
      </c>
      <c r="C608" s="3" t="s">
        <v>101</v>
      </c>
      <c r="D608" s="3" t="s">
        <v>74</v>
      </c>
      <c r="E608" s="52" t="s">
        <v>725</v>
      </c>
      <c r="F608" s="3"/>
      <c r="G608" s="3"/>
      <c r="H608" s="45">
        <f>H609+H610</f>
        <v>5528187</v>
      </c>
      <c r="I608" s="45">
        <f t="shared" ref="I608:J608" si="265">I609+I610</f>
        <v>0</v>
      </c>
      <c r="J608" s="45">
        <f t="shared" si="265"/>
        <v>0</v>
      </c>
    </row>
    <row r="609" spans="1:10" ht="22.5" x14ac:dyDescent="0.2">
      <c r="A609" s="2" t="s">
        <v>143</v>
      </c>
      <c r="B609" s="3" t="s">
        <v>65</v>
      </c>
      <c r="C609" s="3" t="s">
        <v>101</v>
      </c>
      <c r="D609" s="3" t="s">
        <v>74</v>
      </c>
      <c r="E609" s="52" t="s">
        <v>725</v>
      </c>
      <c r="F609" s="3" t="s">
        <v>141</v>
      </c>
      <c r="G609" s="3"/>
      <c r="H609" s="45">
        <v>5528.19</v>
      </c>
      <c r="I609" s="45">
        <v>0</v>
      </c>
      <c r="J609" s="45">
        <v>0</v>
      </c>
    </row>
    <row r="610" spans="1:10" ht="22.5" x14ac:dyDescent="0.2">
      <c r="A610" s="2" t="s">
        <v>143</v>
      </c>
      <c r="B610" s="3" t="s">
        <v>65</v>
      </c>
      <c r="C610" s="3" t="s">
        <v>101</v>
      </c>
      <c r="D610" s="3" t="s">
        <v>74</v>
      </c>
      <c r="E610" s="52" t="s">
        <v>725</v>
      </c>
      <c r="F610" s="3" t="s">
        <v>141</v>
      </c>
      <c r="G610" s="3" t="s">
        <v>186</v>
      </c>
      <c r="H610" s="45">
        <v>5522658.8099999996</v>
      </c>
      <c r="I610" s="45">
        <v>0</v>
      </c>
      <c r="J610" s="45">
        <v>0</v>
      </c>
    </row>
    <row r="611" spans="1:10" ht="33.75" x14ac:dyDescent="0.2">
      <c r="A611" s="63" t="s">
        <v>730</v>
      </c>
      <c r="B611" s="3" t="s">
        <v>65</v>
      </c>
      <c r="C611" s="3" t="s">
        <v>101</v>
      </c>
      <c r="D611" s="3" t="s">
        <v>74</v>
      </c>
      <c r="E611" s="52" t="s">
        <v>727</v>
      </c>
      <c r="F611" s="3"/>
      <c r="G611" s="3"/>
      <c r="H611" s="45">
        <f>H612+H613</f>
        <v>3033214.33</v>
      </c>
      <c r="I611" s="45">
        <f t="shared" ref="I611:J611" si="266">I612+I613</f>
        <v>0</v>
      </c>
      <c r="J611" s="45">
        <f t="shared" si="266"/>
        <v>0</v>
      </c>
    </row>
    <row r="612" spans="1:10" ht="22.5" x14ac:dyDescent="0.2">
      <c r="A612" s="2" t="s">
        <v>372</v>
      </c>
      <c r="B612" s="3" t="s">
        <v>65</v>
      </c>
      <c r="C612" s="3" t="s">
        <v>101</v>
      </c>
      <c r="D612" s="3" t="s">
        <v>74</v>
      </c>
      <c r="E612" s="52" t="s">
        <v>727</v>
      </c>
      <c r="F612" s="3" t="s">
        <v>83</v>
      </c>
      <c r="G612" s="3"/>
      <c r="H612" s="45">
        <v>3033.21</v>
      </c>
      <c r="I612" s="45">
        <v>0</v>
      </c>
      <c r="J612" s="45">
        <v>0</v>
      </c>
    </row>
    <row r="613" spans="1:10" ht="22.5" x14ac:dyDescent="0.2">
      <c r="A613" s="2" t="s">
        <v>372</v>
      </c>
      <c r="B613" s="3" t="s">
        <v>65</v>
      </c>
      <c r="C613" s="3" t="s">
        <v>101</v>
      </c>
      <c r="D613" s="3" t="s">
        <v>74</v>
      </c>
      <c r="E613" s="52" t="s">
        <v>727</v>
      </c>
      <c r="F613" s="3" t="s">
        <v>83</v>
      </c>
      <c r="G613" s="3" t="s">
        <v>186</v>
      </c>
      <c r="H613" s="45">
        <v>3030181.12</v>
      </c>
      <c r="I613" s="45">
        <v>0</v>
      </c>
      <c r="J613" s="45">
        <v>0</v>
      </c>
    </row>
    <row r="614" spans="1:10" ht="45" x14ac:dyDescent="0.2">
      <c r="A614" s="63" t="s">
        <v>731</v>
      </c>
      <c r="B614" s="3" t="s">
        <v>65</v>
      </c>
      <c r="C614" s="3" t="s">
        <v>101</v>
      </c>
      <c r="D614" s="3" t="s">
        <v>74</v>
      </c>
      <c r="E614" s="52" t="s">
        <v>728</v>
      </c>
      <c r="F614" s="3"/>
      <c r="G614" s="3"/>
      <c r="H614" s="45">
        <f>H615+H616</f>
        <v>2030239.96</v>
      </c>
      <c r="I614" s="45">
        <f t="shared" ref="I614:J614" si="267">I615+I616</f>
        <v>0</v>
      </c>
      <c r="J614" s="45">
        <f t="shared" si="267"/>
        <v>0</v>
      </c>
    </row>
    <row r="615" spans="1:10" ht="22.5" x14ac:dyDescent="0.2">
      <c r="A615" s="2" t="s">
        <v>143</v>
      </c>
      <c r="B615" s="3" t="s">
        <v>65</v>
      </c>
      <c r="C615" s="3" t="s">
        <v>101</v>
      </c>
      <c r="D615" s="3" t="s">
        <v>74</v>
      </c>
      <c r="E615" s="52" t="s">
        <v>728</v>
      </c>
      <c r="F615" s="3" t="s">
        <v>141</v>
      </c>
      <c r="G615" s="3"/>
      <c r="H615" s="45">
        <v>2030.24</v>
      </c>
      <c r="I615" s="45">
        <v>0</v>
      </c>
      <c r="J615" s="45">
        <v>0</v>
      </c>
    </row>
    <row r="616" spans="1:10" ht="22.5" x14ac:dyDescent="0.2">
      <c r="A616" s="2" t="s">
        <v>143</v>
      </c>
      <c r="B616" s="3" t="s">
        <v>65</v>
      </c>
      <c r="C616" s="3" t="s">
        <v>101</v>
      </c>
      <c r="D616" s="3" t="s">
        <v>74</v>
      </c>
      <c r="E616" s="52" t="s">
        <v>728</v>
      </c>
      <c r="F616" s="3" t="s">
        <v>141</v>
      </c>
      <c r="G616" s="3" t="s">
        <v>186</v>
      </c>
      <c r="H616" s="45">
        <v>2028209.72</v>
      </c>
      <c r="I616" s="45">
        <v>0</v>
      </c>
      <c r="J616" s="45">
        <v>0</v>
      </c>
    </row>
    <row r="617" spans="1:10" ht="56.25" x14ac:dyDescent="0.2">
      <c r="A617" s="69" t="s">
        <v>732</v>
      </c>
      <c r="B617" s="3" t="s">
        <v>65</v>
      </c>
      <c r="C617" s="3" t="s">
        <v>101</v>
      </c>
      <c r="D617" s="3" t="s">
        <v>74</v>
      </c>
      <c r="E617" s="52" t="s">
        <v>729</v>
      </c>
      <c r="F617" s="3"/>
      <c r="G617" s="3"/>
      <c r="H617" s="45">
        <f>H618+H619</f>
        <v>1516779</v>
      </c>
      <c r="I617" s="45">
        <f t="shared" ref="I617:J617" si="268">I618+I619</f>
        <v>0</v>
      </c>
      <c r="J617" s="45">
        <f t="shared" si="268"/>
        <v>0</v>
      </c>
    </row>
    <row r="618" spans="1:10" ht="22.5" x14ac:dyDescent="0.2">
      <c r="A618" s="2" t="s">
        <v>143</v>
      </c>
      <c r="B618" s="3" t="s">
        <v>65</v>
      </c>
      <c r="C618" s="3" t="s">
        <v>101</v>
      </c>
      <c r="D618" s="3" t="s">
        <v>74</v>
      </c>
      <c r="E618" s="52" t="s">
        <v>729</v>
      </c>
      <c r="F618" s="3" t="s">
        <v>141</v>
      </c>
      <c r="G618" s="3"/>
      <c r="H618" s="45">
        <v>1516.78</v>
      </c>
      <c r="I618" s="45">
        <v>0</v>
      </c>
      <c r="J618" s="45">
        <v>0</v>
      </c>
    </row>
    <row r="619" spans="1:10" ht="22.5" x14ac:dyDescent="0.2">
      <c r="A619" s="2" t="s">
        <v>143</v>
      </c>
      <c r="B619" s="3" t="s">
        <v>65</v>
      </c>
      <c r="C619" s="3" t="s">
        <v>101</v>
      </c>
      <c r="D619" s="3" t="s">
        <v>74</v>
      </c>
      <c r="E619" s="52" t="s">
        <v>729</v>
      </c>
      <c r="F619" s="3" t="s">
        <v>141</v>
      </c>
      <c r="G619" s="3" t="s">
        <v>186</v>
      </c>
      <c r="H619" s="45">
        <v>1515262.22</v>
      </c>
      <c r="I619" s="45">
        <v>0</v>
      </c>
      <c r="J619" s="45">
        <v>0</v>
      </c>
    </row>
    <row r="620" spans="1:10" x14ac:dyDescent="0.2">
      <c r="A620" s="2" t="s">
        <v>412</v>
      </c>
      <c r="B620" s="3" t="s">
        <v>65</v>
      </c>
      <c r="C620" s="3" t="s">
        <v>101</v>
      </c>
      <c r="D620" s="3" t="s">
        <v>74</v>
      </c>
      <c r="E620" s="39" t="s">
        <v>254</v>
      </c>
      <c r="F620" s="3"/>
      <c r="G620" s="3"/>
      <c r="H620" s="46">
        <f t="shared" ref="H620:J620" si="269">H621+H624</f>
        <v>820000</v>
      </c>
      <c r="I620" s="46">
        <f t="shared" si="269"/>
        <v>20000</v>
      </c>
      <c r="J620" s="46">
        <f t="shared" si="269"/>
        <v>20000</v>
      </c>
    </row>
    <row r="621" spans="1:10" x14ac:dyDescent="0.2">
      <c r="A621" s="2" t="s">
        <v>217</v>
      </c>
      <c r="B621" s="3" t="s">
        <v>65</v>
      </c>
      <c r="C621" s="3" t="s">
        <v>101</v>
      </c>
      <c r="D621" s="3" t="s">
        <v>74</v>
      </c>
      <c r="E621" s="39" t="s">
        <v>262</v>
      </c>
      <c r="F621" s="3"/>
      <c r="G621" s="3"/>
      <c r="H621" s="46">
        <f t="shared" ref="H621:J621" si="270">H622</f>
        <v>20000</v>
      </c>
      <c r="I621" s="46">
        <f t="shared" si="270"/>
        <v>20000</v>
      </c>
      <c r="J621" s="46">
        <f t="shared" si="270"/>
        <v>20000</v>
      </c>
    </row>
    <row r="622" spans="1:10" ht="22.5" x14ac:dyDescent="0.2">
      <c r="A622" s="2" t="s">
        <v>521</v>
      </c>
      <c r="B622" s="3" t="s">
        <v>65</v>
      </c>
      <c r="C622" s="3" t="s">
        <v>101</v>
      </c>
      <c r="D622" s="3" t="s">
        <v>74</v>
      </c>
      <c r="E622" s="39" t="s">
        <v>520</v>
      </c>
      <c r="F622" s="3"/>
      <c r="G622" s="3"/>
      <c r="H622" s="46">
        <f t="shared" ref="H622:J622" si="271">H623</f>
        <v>20000</v>
      </c>
      <c r="I622" s="46">
        <f t="shared" si="271"/>
        <v>20000</v>
      </c>
      <c r="J622" s="46">
        <f t="shared" si="271"/>
        <v>20000</v>
      </c>
    </row>
    <row r="623" spans="1:10" ht="22.5" x14ac:dyDescent="0.2">
      <c r="A623" s="2" t="s">
        <v>372</v>
      </c>
      <c r="B623" s="3" t="s">
        <v>65</v>
      </c>
      <c r="C623" s="3" t="s">
        <v>101</v>
      </c>
      <c r="D623" s="3" t="s">
        <v>74</v>
      </c>
      <c r="E623" s="39" t="s">
        <v>520</v>
      </c>
      <c r="F623" s="3" t="s">
        <v>83</v>
      </c>
      <c r="G623" s="3"/>
      <c r="H623" s="46">
        <v>20000</v>
      </c>
      <c r="I623" s="46">
        <v>20000</v>
      </c>
      <c r="J623" s="46">
        <v>20000</v>
      </c>
    </row>
    <row r="624" spans="1:10" x14ac:dyDescent="0.2">
      <c r="A624" s="2" t="s">
        <v>427</v>
      </c>
      <c r="B624" s="3" t="s">
        <v>65</v>
      </c>
      <c r="C624" s="3" t="s">
        <v>101</v>
      </c>
      <c r="D624" s="3" t="s">
        <v>74</v>
      </c>
      <c r="E624" s="3" t="s">
        <v>258</v>
      </c>
      <c r="F624" s="3"/>
      <c r="G624" s="3"/>
      <c r="H624" s="46">
        <f t="shared" ref="H624:J625" si="272">H625</f>
        <v>800000</v>
      </c>
      <c r="I624" s="46">
        <f t="shared" si="272"/>
        <v>0</v>
      </c>
      <c r="J624" s="46">
        <f t="shared" si="272"/>
        <v>0</v>
      </c>
    </row>
    <row r="625" spans="1:10" ht="22.5" x14ac:dyDescent="0.2">
      <c r="A625" s="2" t="s">
        <v>531</v>
      </c>
      <c r="B625" s="3" t="s">
        <v>65</v>
      </c>
      <c r="C625" s="3" t="s">
        <v>101</v>
      </c>
      <c r="D625" s="3" t="s">
        <v>74</v>
      </c>
      <c r="E625" s="3" t="s">
        <v>529</v>
      </c>
      <c r="F625" s="3"/>
      <c r="G625" s="3"/>
      <c r="H625" s="46">
        <f t="shared" si="272"/>
        <v>800000</v>
      </c>
      <c r="I625" s="46">
        <f t="shared" si="272"/>
        <v>0</v>
      </c>
      <c r="J625" s="46">
        <f t="shared" si="272"/>
        <v>0</v>
      </c>
    </row>
    <row r="626" spans="1:10" ht="22.5" x14ac:dyDescent="0.2">
      <c r="A626" s="2" t="s">
        <v>371</v>
      </c>
      <c r="B626" s="3" t="s">
        <v>65</v>
      </c>
      <c r="C626" s="3" t="s">
        <v>101</v>
      </c>
      <c r="D626" s="3" t="s">
        <v>74</v>
      </c>
      <c r="E626" s="3" t="s">
        <v>529</v>
      </c>
      <c r="F626" s="3" t="s">
        <v>83</v>
      </c>
      <c r="G626" s="3"/>
      <c r="H626" s="46">
        <v>800000</v>
      </c>
      <c r="I626" s="46">
        <v>0</v>
      </c>
      <c r="J626" s="46">
        <v>0</v>
      </c>
    </row>
    <row r="627" spans="1:10" ht="22.5" x14ac:dyDescent="0.2">
      <c r="A627" s="12" t="s">
        <v>610</v>
      </c>
      <c r="B627" s="3" t="s">
        <v>65</v>
      </c>
      <c r="C627" s="3" t="s">
        <v>101</v>
      </c>
      <c r="D627" s="3" t="s">
        <v>74</v>
      </c>
      <c r="E627" s="3" t="s">
        <v>608</v>
      </c>
      <c r="F627" s="3"/>
      <c r="G627" s="3"/>
      <c r="H627" s="46">
        <f>H628</f>
        <v>900993.6</v>
      </c>
      <c r="I627" s="46">
        <f t="shared" ref="I627:J627" si="273">I628</f>
        <v>0</v>
      </c>
      <c r="J627" s="46">
        <f t="shared" si="273"/>
        <v>0</v>
      </c>
    </row>
    <row r="628" spans="1:10" x14ac:dyDescent="0.2">
      <c r="A628" s="2" t="s">
        <v>638</v>
      </c>
      <c r="B628" s="3" t="s">
        <v>65</v>
      </c>
      <c r="C628" s="3" t="s">
        <v>101</v>
      </c>
      <c r="D628" s="3" t="s">
        <v>74</v>
      </c>
      <c r="E628" s="3" t="s">
        <v>637</v>
      </c>
      <c r="F628" s="3"/>
      <c r="G628" s="3"/>
      <c r="H628" s="46">
        <f>H629+H630+H631</f>
        <v>900993.6</v>
      </c>
      <c r="I628" s="46">
        <f t="shared" ref="I628:J628" si="274">I629+I630+I631</f>
        <v>0</v>
      </c>
      <c r="J628" s="46">
        <f t="shared" si="274"/>
        <v>0</v>
      </c>
    </row>
    <row r="629" spans="1:10" ht="22.5" x14ac:dyDescent="0.2">
      <c r="A629" s="2" t="s">
        <v>371</v>
      </c>
      <c r="B629" s="3" t="s">
        <v>65</v>
      </c>
      <c r="C629" s="3" t="s">
        <v>101</v>
      </c>
      <c r="D629" s="3" t="s">
        <v>74</v>
      </c>
      <c r="E629" s="3" t="s">
        <v>637</v>
      </c>
      <c r="F629" s="3" t="s">
        <v>83</v>
      </c>
      <c r="G629" s="3"/>
      <c r="H629" s="46">
        <v>261193.60000000001</v>
      </c>
      <c r="I629" s="46">
        <v>0</v>
      </c>
      <c r="J629" s="45">
        <v>0</v>
      </c>
    </row>
    <row r="630" spans="1:10" ht="22.5" x14ac:dyDescent="0.2">
      <c r="A630" s="2" t="s">
        <v>371</v>
      </c>
      <c r="B630" s="3" t="s">
        <v>65</v>
      </c>
      <c r="C630" s="3" t="s">
        <v>101</v>
      </c>
      <c r="D630" s="3" t="s">
        <v>74</v>
      </c>
      <c r="E630" s="3" t="s">
        <v>637</v>
      </c>
      <c r="F630" s="3" t="s">
        <v>83</v>
      </c>
      <c r="G630" s="3" t="s">
        <v>186</v>
      </c>
      <c r="H630" s="46">
        <v>562900</v>
      </c>
      <c r="I630" s="46">
        <v>0</v>
      </c>
      <c r="J630" s="45">
        <v>0</v>
      </c>
    </row>
    <row r="631" spans="1:10" ht="22.5" x14ac:dyDescent="0.2">
      <c r="A631" s="2" t="s">
        <v>371</v>
      </c>
      <c r="B631" s="3" t="s">
        <v>65</v>
      </c>
      <c r="C631" s="3" t="s">
        <v>101</v>
      </c>
      <c r="D631" s="3" t="s">
        <v>74</v>
      </c>
      <c r="E631" s="3" t="s">
        <v>637</v>
      </c>
      <c r="F631" s="3" t="s">
        <v>83</v>
      </c>
      <c r="G631" s="3" t="s">
        <v>428</v>
      </c>
      <c r="H631" s="46">
        <v>76900</v>
      </c>
      <c r="I631" s="46">
        <v>0</v>
      </c>
      <c r="J631" s="45">
        <v>0</v>
      </c>
    </row>
    <row r="632" spans="1:10" ht="33.75" x14ac:dyDescent="0.2">
      <c r="A632" s="12" t="s">
        <v>513</v>
      </c>
      <c r="B632" s="3" t="s">
        <v>65</v>
      </c>
      <c r="C632" s="3" t="s">
        <v>101</v>
      </c>
      <c r="D632" s="3" t="s">
        <v>74</v>
      </c>
      <c r="E632" s="39" t="s">
        <v>491</v>
      </c>
      <c r="F632" s="3"/>
      <c r="G632" s="3"/>
      <c r="H632" s="45">
        <f>H635+H633</f>
        <v>1059700</v>
      </c>
      <c r="I632" s="45">
        <f t="shared" ref="I632:J632" si="275">I635+I633</f>
        <v>4060000</v>
      </c>
      <c r="J632" s="45">
        <f t="shared" si="275"/>
        <v>4060000</v>
      </c>
    </row>
    <row r="633" spans="1:10" ht="46.5" customHeight="1" x14ac:dyDescent="0.2">
      <c r="A633" s="26" t="s">
        <v>519</v>
      </c>
      <c r="B633" s="3" t="s">
        <v>65</v>
      </c>
      <c r="C633" s="3" t="s">
        <v>101</v>
      </c>
      <c r="D633" s="3" t="s">
        <v>74</v>
      </c>
      <c r="E633" s="3" t="s">
        <v>518</v>
      </c>
      <c r="F633" s="3"/>
      <c r="G633" s="3"/>
      <c r="H633" s="45">
        <f>H634</f>
        <v>339730</v>
      </c>
      <c r="I633" s="45">
        <f t="shared" ref="I633:J633" si="276">I634</f>
        <v>0</v>
      </c>
      <c r="J633" s="45">
        <f t="shared" si="276"/>
        <v>0</v>
      </c>
    </row>
    <row r="634" spans="1:10" ht="22.5" x14ac:dyDescent="0.2">
      <c r="A634" s="2" t="s">
        <v>372</v>
      </c>
      <c r="B634" s="3" t="s">
        <v>65</v>
      </c>
      <c r="C634" s="3" t="s">
        <v>101</v>
      </c>
      <c r="D634" s="3" t="s">
        <v>74</v>
      </c>
      <c r="E634" s="3" t="s">
        <v>518</v>
      </c>
      <c r="F634" s="3" t="s">
        <v>83</v>
      </c>
      <c r="G634" s="3"/>
      <c r="H634" s="45">
        <v>339730</v>
      </c>
      <c r="I634" s="45">
        <v>0</v>
      </c>
      <c r="J634" s="45">
        <v>0</v>
      </c>
    </row>
    <row r="635" spans="1:10" ht="56.25" x14ac:dyDescent="0.2">
      <c r="A635" s="24" t="s">
        <v>514</v>
      </c>
      <c r="B635" s="3" t="s">
        <v>65</v>
      </c>
      <c r="C635" s="3" t="s">
        <v>101</v>
      </c>
      <c r="D635" s="3" t="s">
        <v>74</v>
      </c>
      <c r="E635" s="39" t="s">
        <v>492</v>
      </c>
      <c r="F635" s="3"/>
      <c r="G635" s="3"/>
      <c r="H635" s="46">
        <f>H636+H637</f>
        <v>719970</v>
      </c>
      <c r="I635" s="46">
        <f t="shared" ref="I635:J635" si="277">I636+I637</f>
        <v>4060000</v>
      </c>
      <c r="J635" s="46">
        <f t="shared" si="277"/>
        <v>4060000</v>
      </c>
    </row>
    <row r="636" spans="1:10" ht="22.5" x14ac:dyDescent="0.2">
      <c r="A636" s="2" t="s">
        <v>372</v>
      </c>
      <c r="B636" s="3" t="s">
        <v>65</v>
      </c>
      <c r="C636" s="3" t="s">
        <v>101</v>
      </c>
      <c r="D636" s="3" t="s">
        <v>74</v>
      </c>
      <c r="E636" s="39" t="s">
        <v>492</v>
      </c>
      <c r="F636" s="3" t="s">
        <v>83</v>
      </c>
      <c r="G636" s="3"/>
      <c r="H636" s="46">
        <v>160270</v>
      </c>
      <c r="I636" s="46">
        <v>500000</v>
      </c>
      <c r="J636" s="46">
        <v>500000</v>
      </c>
    </row>
    <row r="637" spans="1:10" ht="22.5" x14ac:dyDescent="0.2">
      <c r="A637" s="2" t="s">
        <v>372</v>
      </c>
      <c r="B637" s="3" t="s">
        <v>65</v>
      </c>
      <c r="C637" s="3" t="s">
        <v>101</v>
      </c>
      <c r="D637" s="3" t="s">
        <v>74</v>
      </c>
      <c r="E637" s="39" t="s">
        <v>492</v>
      </c>
      <c r="F637" s="3" t="s">
        <v>83</v>
      </c>
      <c r="G637" s="3" t="s">
        <v>186</v>
      </c>
      <c r="H637" s="46">
        <v>559700</v>
      </c>
      <c r="I637" s="46">
        <v>3560000</v>
      </c>
      <c r="J637" s="46">
        <v>3560000</v>
      </c>
    </row>
    <row r="638" spans="1:10" x14ac:dyDescent="0.2">
      <c r="A638" s="2" t="s">
        <v>152</v>
      </c>
      <c r="B638" s="3" t="s">
        <v>65</v>
      </c>
      <c r="C638" s="3" t="s">
        <v>101</v>
      </c>
      <c r="D638" s="3" t="s">
        <v>77</v>
      </c>
      <c r="E638" s="3"/>
      <c r="F638" s="3"/>
      <c r="G638" s="3"/>
      <c r="H638" s="45">
        <f>H639+H763+H779</f>
        <v>1165219830.4400001</v>
      </c>
      <c r="I638" s="45">
        <f>I639+I763+I779</f>
        <v>1059345649.6800001</v>
      </c>
      <c r="J638" s="45">
        <f>J639+J763+J779</f>
        <v>1055471849.6800001</v>
      </c>
    </row>
    <row r="639" spans="1:10" ht="22.5" x14ac:dyDescent="0.2">
      <c r="A639" s="12" t="s">
        <v>416</v>
      </c>
      <c r="B639" s="3" t="s">
        <v>65</v>
      </c>
      <c r="C639" s="3" t="s">
        <v>101</v>
      </c>
      <c r="D639" s="3" t="s">
        <v>77</v>
      </c>
      <c r="E639" s="3" t="s">
        <v>228</v>
      </c>
      <c r="F639" s="3"/>
      <c r="G639" s="3"/>
      <c r="H639" s="45">
        <f>H644+H660+H677+H680+H716+H640</f>
        <v>1117800881.98</v>
      </c>
      <c r="I639" s="45">
        <f>I644+I660+I677+I680+I716+I640</f>
        <v>1056702899.6800001</v>
      </c>
      <c r="J639" s="45">
        <f>J644+J660+J677+J680+J716+J640</f>
        <v>1052829099.6800001</v>
      </c>
    </row>
    <row r="640" spans="1:10" ht="22.5" x14ac:dyDescent="0.2">
      <c r="A640" s="12" t="s">
        <v>640</v>
      </c>
      <c r="B640" s="3" t="s">
        <v>65</v>
      </c>
      <c r="C640" s="3" t="s">
        <v>101</v>
      </c>
      <c r="D640" s="3" t="s">
        <v>77</v>
      </c>
      <c r="E640" s="3" t="s">
        <v>260</v>
      </c>
      <c r="F640" s="3"/>
      <c r="G640" s="3"/>
      <c r="H640" s="45">
        <f>H641</f>
        <v>340000</v>
      </c>
      <c r="I640" s="45">
        <f t="shared" ref="I640:J640" si="278">I641</f>
        <v>0</v>
      </c>
      <c r="J640" s="45">
        <f t="shared" si="278"/>
        <v>0</v>
      </c>
    </row>
    <row r="641" spans="1:10" ht="22.5" x14ac:dyDescent="0.2">
      <c r="A641" s="11" t="s">
        <v>576</v>
      </c>
      <c r="B641" s="3" t="s">
        <v>65</v>
      </c>
      <c r="C641" s="3" t="s">
        <v>101</v>
      </c>
      <c r="D641" s="3" t="s">
        <v>77</v>
      </c>
      <c r="E641" s="3" t="s">
        <v>577</v>
      </c>
      <c r="F641" s="3"/>
      <c r="G641" s="3"/>
      <c r="H641" s="45">
        <f>H642+H643</f>
        <v>340000</v>
      </c>
      <c r="I641" s="45">
        <f t="shared" ref="I641:J641" si="279">I642+I643</f>
        <v>0</v>
      </c>
      <c r="J641" s="45">
        <f t="shared" si="279"/>
        <v>0</v>
      </c>
    </row>
    <row r="642" spans="1:10" ht="22.5" x14ac:dyDescent="0.2">
      <c r="A642" s="2" t="s">
        <v>372</v>
      </c>
      <c r="B642" s="3" t="s">
        <v>65</v>
      </c>
      <c r="C642" s="3" t="s">
        <v>101</v>
      </c>
      <c r="D642" s="3" t="s">
        <v>77</v>
      </c>
      <c r="E642" s="3" t="s">
        <v>577</v>
      </c>
      <c r="F642" s="3" t="s">
        <v>83</v>
      </c>
      <c r="G642" s="3"/>
      <c r="H642" s="45">
        <v>240000</v>
      </c>
      <c r="I642" s="46">
        <v>0</v>
      </c>
      <c r="J642" s="46">
        <v>0</v>
      </c>
    </row>
    <row r="643" spans="1:10" ht="22.5" x14ac:dyDescent="0.2">
      <c r="A643" s="12" t="s">
        <v>143</v>
      </c>
      <c r="B643" s="3" t="s">
        <v>65</v>
      </c>
      <c r="C643" s="3" t="s">
        <v>101</v>
      </c>
      <c r="D643" s="3" t="s">
        <v>77</v>
      </c>
      <c r="E643" s="3" t="s">
        <v>577</v>
      </c>
      <c r="F643" s="3" t="s">
        <v>141</v>
      </c>
      <c r="G643" s="3"/>
      <c r="H643" s="45">
        <v>100000</v>
      </c>
      <c r="I643" s="46">
        <v>0</v>
      </c>
      <c r="J643" s="46">
        <v>0</v>
      </c>
    </row>
    <row r="644" spans="1:10" ht="22.5" x14ac:dyDescent="0.2">
      <c r="A644" s="12" t="s">
        <v>329</v>
      </c>
      <c r="B644" s="3" t="s">
        <v>65</v>
      </c>
      <c r="C644" s="3" t="s">
        <v>101</v>
      </c>
      <c r="D644" s="3" t="s">
        <v>77</v>
      </c>
      <c r="E644" s="3" t="s">
        <v>227</v>
      </c>
      <c r="F644" s="3"/>
      <c r="G644" s="3"/>
      <c r="H644" s="45">
        <f>H648+H645</f>
        <v>3833800</v>
      </c>
      <c r="I644" s="45">
        <f t="shared" ref="I644:J644" si="280">I648+I645</f>
        <v>1623300</v>
      </c>
      <c r="J644" s="45">
        <f t="shared" si="280"/>
        <v>150000</v>
      </c>
    </row>
    <row r="645" spans="1:10" ht="22.5" x14ac:dyDescent="0.2">
      <c r="A645" s="2" t="s">
        <v>423</v>
      </c>
      <c r="B645" s="3" t="s">
        <v>65</v>
      </c>
      <c r="C645" s="3" t="s">
        <v>101</v>
      </c>
      <c r="D645" s="3" t="s">
        <v>77</v>
      </c>
      <c r="E645" s="3" t="s">
        <v>121</v>
      </c>
      <c r="F645" s="3"/>
      <c r="G645" s="3"/>
      <c r="H645" s="46">
        <f>H646+H647</f>
        <v>1766100</v>
      </c>
      <c r="I645" s="46">
        <f t="shared" ref="I645:J645" si="281">I646+I647</f>
        <v>150000</v>
      </c>
      <c r="J645" s="46">
        <f t="shared" si="281"/>
        <v>150000</v>
      </c>
    </row>
    <row r="646" spans="1:10" ht="22.5" x14ac:dyDescent="0.2">
      <c r="A646" s="2" t="s">
        <v>372</v>
      </c>
      <c r="B646" s="3" t="s">
        <v>65</v>
      </c>
      <c r="C646" s="3" t="s">
        <v>101</v>
      </c>
      <c r="D646" s="3" t="s">
        <v>77</v>
      </c>
      <c r="E646" s="3" t="s">
        <v>121</v>
      </c>
      <c r="F646" s="3" t="s">
        <v>83</v>
      </c>
      <c r="G646" s="3"/>
      <c r="H646" s="46">
        <v>145878.39999999999</v>
      </c>
      <c r="I646" s="46">
        <v>0</v>
      </c>
      <c r="J646" s="46">
        <v>0</v>
      </c>
    </row>
    <row r="647" spans="1:10" ht="22.5" x14ac:dyDescent="0.2">
      <c r="A647" s="12" t="s">
        <v>143</v>
      </c>
      <c r="B647" s="3" t="s">
        <v>65</v>
      </c>
      <c r="C647" s="3" t="s">
        <v>101</v>
      </c>
      <c r="D647" s="3" t="s">
        <v>77</v>
      </c>
      <c r="E647" s="3" t="s">
        <v>121</v>
      </c>
      <c r="F647" s="3" t="s">
        <v>141</v>
      </c>
      <c r="G647" s="3"/>
      <c r="H647" s="46">
        <v>1620221.6</v>
      </c>
      <c r="I647" s="46">
        <v>150000</v>
      </c>
      <c r="J647" s="46">
        <v>150000</v>
      </c>
    </row>
    <row r="648" spans="1:10" x14ac:dyDescent="0.2">
      <c r="A648" s="12" t="s">
        <v>639</v>
      </c>
      <c r="B648" s="3" t="s">
        <v>65</v>
      </c>
      <c r="C648" s="3" t="s">
        <v>101</v>
      </c>
      <c r="D648" s="3" t="s">
        <v>77</v>
      </c>
      <c r="E648" s="39" t="s">
        <v>641</v>
      </c>
      <c r="F648" s="3"/>
      <c r="G648" s="3"/>
      <c r="H648" s="45">
        <f>H649+H653</f>
        <v>2067700</v>
      </c>
      <c r="I648" s="45">
        <f t="shared" ref="I648:J648" si="282">I649+I653</f>
        <v>1473300</v>
      </c>
      <c r="J648" s="45">
        <f t="shared" si="282"/>
        <v>0</v>
      </c>
    </row>
    <row r="649" spans="1:10" ht="45" x14ac:dyDescent="0.2">
      <c r="A649" s="12" t="s">
        <v>635</v>
      </c>
      <c r="B649" s="3" t="s">
        <v>65</v>
      </c>
      <c r="C649" s="3" t="s">
        <v>101</v>
      </c>
      <c r="D649" s="3" t="s">
        <v>77</v>
      </c>
      <c r="E649" s="39" t="s">
        <v>642</v>
      </c>
      <c r="F649" s="3"/>
      <c r="G649" s="3"/>
      <c r="H649" s="45">
        <f>H650+H651+H652</f>
        <v>0</v>
      </c>
      <c r="I649" s="45">
        <f t="shared" ref="I649:J649" si="283">I650+I651+I652</f>
        <v>1473300</v>
      </c>
      <c r="J649" s="45">
        <f t="shared" si="283"/>
        <v>0</v>
      </c>
    </row>
    <row r="650" spans="1:10" ht="22.5" x14ac:dyDescent="0.2">
      <c r="A650" s="12" t="s">
        <v>143</v>
      </c>
      <c r="B650" s="3" t="s">
        <v>65</v>
      </c>
      <c r="C650" s="3" t="s">
        <v>101</v>
      </c>
      <c r="D650" s="3" t="s">
        <v>77</v>
      </c>
      <c r="E650" s="39" t="s">
        <v>642</v>
      </c>
      <c r="F650" s="3" t="s">
        <v>141</v>
      </c>
      <c r="G650" s="3"/>
      <c r="H650" s="45">
        <v>0</v>
      </c>
      <c r="I650" s="45">
        <v>100000</v>
      </c>
      <c r="J650" s="45">
        <v>0</v>
      </c>
    </row>
    <row r="651" spans="1:10" ht="22.5" x14ac:dyDescent="0.2">
      <c r="A651" s="12" t="s">
        <v>143</v>
      </c>
      <c r="B651" s="3" t="s">
        <v>65</v>
      </c>
      <c r="C651" s="3" t="s">
        <v>101</v>
      </c>
      <c r="D651" s="3" t="s">
        <v>77</v>
      </c>
      <c r="E651" s="39" t="s">
        <v>642</v>
      </c>
      <c r="F651" s="3" t="s">
        <v>141</v>
      </c>
      <c r="G651" s="3" t="s">
        <v>186</v>
      </c>
      <c r="H651" s="45">
        <v>0</v>
      </c>
      <c r="I651" s="45">
        <v>54900</v>
      </c>
      <c r="J651" s="45">
        <v>0</v>
      </c>
    </row>
    <row r="652" spans="1:10" ht="22.5" x14ac:dyDescent="0.2">
      <c r="A652" s="12" t="s">
        <v>143</v>
      </c>
      <c r="B652" s="3" t="s">
        <v>65</v>
      </c>
      <c r="C652" s="3" t="s">
        <v>101</v>
      </c>
      <c r="D652" s="3" t="s">
        <v>77</v>
      </c>
      <c r="E652" s="39" t="s">
        <v>642</v>
      </c>
      <c r="F652" s="3" t="s">
        <v>141</v>
      </c>
      <c r="G652" s="3" t="s">
        <v>428</v>
      </c>
      <c r="H652" s="45">
        <v>0</v>
      </c>
      <c r="I652" s="45">
        <v>1318400</v>
      </c>
      <c r="J652" s="45">
        <v>0</v>
      </c>
    </row>
    <row r="653" spans="1:10" ht="56.25" x14ac:dyDescent="0.2">
      <c r="A653" s="19" t="s">
        <v>663</v>
      </c>
      <c r="B653" s="3" t="s">
        <v>65</v>
      </c>
      <c r="C653" s="3" t="s">
        <v>101</v>
      </c>
      <c r="D653" s="3" t="s">
        <v>77</v>
      </c>
      <c r="E653" s="39" t="s">
        <v>664</v>
      </c>
      <c r="F653" s="3"/>
      <c r="G653" s="3"/>
      <c r="H653" s="45">
        <f>H654+H655+H656+H657+H658+H659</f>
        <v>2067700</v>
      </c>
      <c r="I653" s="45">
        <f t="shared" ref="I653:J653" si="284">I654+I655+I656+I657+I658+I659</f>
        <v>0</v>
      </c>
      <c r="J653" s="45">
        <f t="shared" si="284"/>
        <v>0</v>
      </c>
    </row>
    <row r="654" spans="1:10" ht="22.5" x14ac:dyDescent="0.2">
      <c r="A654" s="9" t="s">
        <v>371</v>
      </c>
      <c r="B654" s="3" t="s">
        <v>65</v>
      </c>
      <c r="C654" s="3" t="s">
        <v>101</v>
      </c>
      <c r="D654" s="3" t="s">
        <v>77</v>
      </c>
      <c r="E654" s="39" t="s">
        <v>664</v>
      </c>
      <c r="F654" s="3" t="s">
        <v>83</v>
      </c>
      <c r="G654" s="3"/>
      <c r="H654" s="45">
        <v>319614.48</v>
      </c>
      <c r="I654" s="45">
        <v>0</v>
      </c>
      <c r="J654" s="45">
        <v>0</v>
      </c>
    </row>
    <row r="655" spans="1:10" ht="22.5" x14ac:dyDescent="0.2">
      <c r="A655" s="9" t="s">
        <v>371</v>
      </c>
      <c r="B655" s="3" t="s">
        <v>65</v>
      </c>
      <c r="C655" s="3" t="s">
        <v>101</v>
      </c>
      <c r="D655" s="3" t="s">
        <v>77</v>
      </c>
      <c r="E655" s="39" t="s">
        <v>664</v>
      </c>
      <c r="F655" s="3" t="s">
        <v>83</v>
      </c>
      <c r="G655" s="3" t="s">
        <v>186</v>
      </c>
      <c r="H655" s="45">
        <v>45965.96</v>
      </c>
      <c r="I655" s="45">
        <v>0</v>
      </c>
      <c r="J655" s="45">
        <v>0</v>
      </c>
    </row>
    <row r="656" spans="1:10" ht="22.5" x14ac:dyDescent="0.2">
      <c r="A656" s="9" t="s">
        <v>371</v>
      </c>
      <c r="B656" s="3" t="s">
        <v>65</v>
      </c>
      <c r="C656" s="3" t="s">
        <v>101</v>
      </c>
      <c r="D656" s="3" t="s">
        <v>77</v>
      </c>
      <c r="E656" s="39" t="s">
        <v>664</v>
      </c>
      <c r="F656" s="3" t="s">
        <v>83</v>
      </c>
      <c r="G656" s="3" t="s">
        <v>428</v>
      </c>
      <c r="H656" s="45">
        <v>1103012.56</v>
      </c>
      <c r="I656" s="45">
        <v>0</v>
      </c>
      <c r="J656" s="45">
        <v>0</v>
      </c>
    </row>
    <row r="657" spans="1:10" ht="22.5" x14ac:dyDescent="0.2">
      <c r="A657" s="12" t="s">
        <v>143</v>
      </c>
      <c r="B657" s="3" t="s">
        <v>65</v>
      </c>
      <c r="C657" s="3" t="s">
        <v>101</v>
      </c>
      <c r="D657" s="3" t="s">
        <v>77</v>
      </c>
      <c r="E657" s="39" t="s">
        <v>664</v>
      </c>
      <c r="F657" s="3" t="s">
        <v>141</v>
      </c>
      <c r="G657" s="3"/>
      <c r="H657" s="45">
        <v>130385.52</v>
      </c>
      <c r="I657" s="45">
        <v>0</v>
      </c>
      <c r="J657" s="45">
        <v>0</v>
      </c>
    </row>
    <row r="658" spans="1:10" ht="22.5" x14ac:dyDescent="0.2">
      <c r="A658" s="12" t="s">
        <v>143</v>
      </c>
      <c r="B658" s="3" t="s">
        <v>65</v>
      </c>
      <c r="C658" s="3" t="s">
        <v>101</v>
      </c>
      <c r="D658" s="3" t="s">
        <v>77</v>
      </c>
      <c r="E658" s="39" t="s">
        <v>664</v>
      </c>
      <c r="F658" s="3" t="s">
        <v>141</v>
      </c>
      <c r="G658" s="3" t="s">
        <v>186</v>
      </c>
      <c r="H658" s="45">
        <v>18751.64</v>
      </c>
      <c r="I658" s="45">
        <v>0</v>
      </c>
      <c r="J658" s="45">
        <v>0</v>
      </c>
    </row>
    <row r="659" spans="1:10" ht="22.5" x14ac:dyDescent="0.2">
      <c r="A659" s="12" t="s">
        <v>143</v>
      </c>
      <c r="B659" s="3" t="s">
        <v>65</v>
      </c>
      <c r="C659" s="3" t="s">
        <v>101</v>
      </c>
      <c r="D659" s="3" t="s">
        <v>77</v>
      </c>
      <c r="E659" s="39" t="s">
        <v>664</v>
      </c>
      <c r="F659" s="3" t="s">
        <v>141</v>
      </c>
      <c r="G659" s="3" t="s">
        <v>428</v>
      </c>
      <c r="H659" s="45">
        <v>449969.84</v>
      </c>
      <c r="I659" s="45">
        <v>0</v>
      </c>
      <c r="J659" s="45">
        <v>0</v>
      </c>
    </row>
    <row r="660" spans="1:10" ht="22.5" x14ac:dyDescent="0.2">
      <c r="A660" s="12" t="s">
        <v>330</v>
      </c>
      <c r="B660" s="3" t="s">
        <v>65</v>
      </c>
      <c r="C660" s="3" t="s">
        <v>101</v>
      </c>
      <c r="D660" s="3" t="s">
        <v>77</v>
      </c>
      <c r="E660" s="3" t="s">
        <v>261</v>
      </c>
      <c r="F660" s="3"/>
      <c r="G660" s="3"/>
      <c r="H660" s="45">
        <f>H661+H663</f>
        <v>22487540.630000003</v>
      </c>
      <c r="I660" s="45">
        <f t="shared" ref="I660:J660" si="285">I661+I663</f>
        <v>0</v>
      </c>
      <c r="J660" s="45">
        <f t="shared" si="285"/>
        <v>0</v>
      </c>
    </row>
    <row r="661" spans="1:10" ht="33.75" x14ac:dyDescent="0.2">
      <c r="A661" s="2" t="s">
        <v>417</v>
      </c>
      <c r="B661" s="3" t="s">
        <v>65</v>
      </c>
      <c r="C661" s="3" t="s">
        <v>101</v>
      </c>
      <c r="D661" s="3" t="s">
        <v>77</v>
      </c>
      <c r="E661" s="3" t="s">
        <v>123</v>
      </c>
      <c r="F661" s="3"/>
      <c r="G661" s="3"/>
      <c r="H661" s="45">
        <f t="shared" ref="H661:J661" si="286">H662</f>
        <v>9679459.3100000005</v>
      </c>
      <c r="I661" s="45">
        <f t="shared" si="286"/>
        <v>0</v>
      </c>
      <c r="J661" s="45">
        <f t="shared" si="286"/>
        <v>0</v>
      </c>
    </row>
    <row r="662" spans="1:10" ht="22.5" x14ac:dyDescent="0.2">
      <c r="A662" s="2" t="s">
        <v>372</v>
      </c>
      <c r="B662" s="3" t="s">
        <v>65</v>
      </c>
      <c r="C662" s="3" t="s">
        <v>101</v>
      </c>
      <c r="D662" s="3" t="s">
        <v>77</v>
      </c>
      <c r="E662" s="3" t="s">
        <v>123</v>
      </c>
      <c r="F662" s="3" t="s">
        <v>83</v>
      </c>
      <c r="G662" s="3"/>
      <c r="H662" s="45">
        <v>9679459.3100000005</v>
      </c>
      <c r="I662" s="46">
        <v>0</v>
      </c>
      <c r="J662" s="46">
        <v>0</v>
      </c>
    </row>
    <row r="663" spans="1:10" ht="33.75" x14ac:dyDescent="0.2">
      <c r="A663" s="2" t="s">
        <v>692</v>
      </c>
      <c r="B663" s="3" t="s">
        <v>65</v>
      </c>
      <c r="C663" s="3" t="s">
        <v>101</v>
      </c>
      <c r="D663" s="3" t="s">
        <v>77</v>
      </c>
      <c r="E663" s="52" t="s">
        <v>738</v>
      </c>
      <c r="F663" s="3"/>
      <c r="G663" s="3"/>
      <c r="H663" s="45">
        <f>H664+H666+H668+H671+H674</f>
        <v>12808081.32</v>
      </c>
      <c r="I663" s="45">
        <f t="shared" ref="I663:J663" si="287">I664+I666+I668+I671+I674</f>
        <v>0</v>
      </c>
      <c r="J663" s="45">
        <f t="shared" si="287"/>
        <v>0</v>
      </c>
    </row>
    <row r="664" spans="1:10" ht="45" x14ac:dyDescent="0.2">
      <c r="A664" s="63" t="s">
        <v>739</v>
      </c>
      <c r="B664" s="3" t="s">
        <v>65</v>
      </c>
      <c r="C664" s="3" t="s">
        <v>101</v>
      </c>
      <c r="D664" s="3" t="s">
        <v>77</v>
      </c>
      <c r="E664" s="52" t="s">
        <v>733</v>
      </c>
      <c r="F664" s="3"/>
      <c r="G664" s="3"/>
      <c r="H664" s="45">
        <f>H665</f>
        <v>73401.539999999994</v>
      </c>
      <c r="I664" s="45">
        <f t="shared" ref="I664:J664" si="288">I665</f>
        <v>0</v>
      </c>
      <c r="J664" s="45">
        <f t="shared" si="288"/>
        <v>0</v>
      </c>
    </row>
    <row r="665" spans="1:10" ht="22.5" x14ac:dyDescent="0.2">
      <c r="A665" s="9" t="s">
        <v>371</v>
      </c>
      <c r="B665" s="3" t="s">
        <v>65</v>
      </c>
      <c r="C665" s="3" t="s">
        <v>101</v>
      </c>
      <c r="D665" s="3" t="s">
        <v>77</v>
      </c>
      <c r="E665" s="52" t="s">
        <v>733</v>
      </c>
      <c r="F665" s="3" t="s">
        <v>83</v>
      </c>
      <c r="G665" s="3"/>
      <c r="H665" s="45">
        <v>73401.539999999994</v>
      </c>
      <c r="I665" s="46">
        <v>0</v>
      </c>
      <c r="J665" s="46">
        <v>0</v>
      </c>
    </row>
    <row r="666" spans="1:10" ht="45" x14ac:dyDescent="0.2">
      <c r="A666" s="63" t="s">
        <v>740</v>
      </c>
      <c r="B666" s="3" t="s">
        <v>65</v>
      </c>
      <c r="C666" s="3" t="s">
        <v>101</v>
      </c>
      <c r="D666" s="3" t="s">
        <v>77</v>
      </c>
      <c r="E666" s="52" t="s">
        <v>734</v>
      </c>
      <c r="F666" s="3"/>
      <c r="G666" s="3"/>
      <c r="H666" s="45">
        <f>H667</f>
        <v>19500</v>
      </c>
      <c r="I666" s="46">
        <f>I667</f>
        <v>0</v>
      </c>
      <c r="J666" s="46">
        <f>J667</f>
        <v>0</v>
      </c>
    </row>
    <row r="667" spans="1:10" ht="22.5" x14ac:dyDescent="0.2">
      <c r="A667" s="9" t="s">
        <v>371</v>
      </c>
      <c r="B667" s="3" t="s">
        <v>65</v>
      </c>
      <c r="C667" s="3" t="s">
        <v>101</v>
      </c>
      <c r="D667" s="3" t="s">
        <v>77</v>
      </c>
      <c r="E667" s="52" t="s">
        <v>734</v>
      </c>
      <c r="F667" s="3" t="s">
        <v>83</v>
      </c>
      <c r="G667" s="3"/>
      <c r="H667" s="45">
        <v>19500</v>
      </c>
      <c r="I667" s="46">
        <v>0</v>
      </c>
      <c r="J667" s="46">
        <v>0</v>
      </c>
    </row>
    <row r="668" spans="1:10" ht="56.25" x14ac:dyDescent="0.2">
      <c r="A668" s="69" t="s">
        <v>741</v>
      </c>
      <c r="B668" s="3" t="s">
        <v>65</v>
      </c>
      <c r="C668" s="3" t="s">
        <v>101</v>
      </c>
      <c r="D668" s="3" t="s">
        <v>77</v>
      </c>
      <c r="E668" s="52" t="s">
        <v>735</v>
      </c>
      <c r="F668" s="3"/>
      <c r="G668" s="3"/>
      <c r="H668" s="45">
        <f>H669+H670</f>
        <v>8187004.2800000003</v>
      </c>
      <c r="I668" s="45">
        <f t="shared" ref="I668:J668" si="289">I669+I670</f>
        <v>0</v>
      </c>
      <c r="J668" s="45">
        <f t="shared" si="289"/>
        <v>0</v>
      </c>
    </row>
    <row r="669" spans="1:10" ht="22.5" x14ac:dyDescent="0.2">
      <c r="A669" s="12" t="s">
        <v>143</v>
      </c>
      <c r="B669" s="3" t="s">
        <v>65</v>
      </c>
      <c r="C669" s="3" t="s">
        <v>101</v>
      </c>
      <c r="D669" s="3" t="s">
        <v>77</v>
      </c>
      <c r="E669" s="52" t="s">
        <v>735</v>
      </c>
      <c r="F669" s="3" t="s">
        <v>141</v>
      </c>
      <c r="G669" s="3"/>
      <c r="H669" s="45">
        <v>8187</v>
      </c>
      <c r="I669" s="46">
        <v>0</v>
      </c>
      <c r="J669" s="46">
        <v>0</v>
      </c>
    </row>
    <row r="670" spans="1:10" ht="22.5" x14ac:dyDescent="0.2">
      <c r="A670" s="12" t="s">
        <v>143</v>
      </c>
      <c r="B670" s="3" t="s">
        <v>65</v>
      </c>
      <c r="C670" s="3" t="s">
        <v>101</v>
      </c>
      <c r="D670" s="3" t="s">
        <v>77</v>
      </c>
      <c r="E670" s="52" t="s">
        <v>735</v>
      </c>
      <c r="F670" s="3" t="s">
        <v>141</v>
      </c>
      <c r="G670" s="3" t="s">
        <v>186</v>
      </c>
      <c r="H670" s="45">
        <v>8178817.2800000003</v>
      </c>
      <c r="I670" s="46">
        <v>0</v>
      </c>
      <c r="J670" s="46">
        <v>0</v>
      </c>
    </row>
    <row r="671" spans="1:10" ht="33.75" x14ac:dyDescent="0.2">
      <c r="A671" s="63" t="s">
        <v>742</v>
      </c>
      <c r="B671" s="3" t="s">
        <v>65</v>
      </c>
      <c r="C671" s="3" t="s">
        <v>101</v>
      </c>
      <c r="D671" s="3" t="s">
        <v>77</v>
      </c>
      <c r="E671" s="52" t="s">
        <v>736</v>
      </c>
      <c r="F671" s="3"/>
      <c r="G671" s="3"/>
      <c r="H671" s="45">
        <f>H672+H673</f>
        <v>3596675.5</v>
      </c>
      <c r="I671" s="45">
        <f t="shared" ref="I671:J671" si="290">I672+I673</f>
        <v>0</v>
      </c>
      <c r="J671" s="45">
        <f t="shared" si="290"/>
        <v>0</v>
      </c>
    </row>
    <row r="672" spans="1:10" ht="22.5" x14ac:dyDescent="0.2">
      <c r="A672" s="9" t="s">
        <v>371</v>
      </c>
      <c r="B672" s="3" t="s">
        <v>65</v>
      </c>
      <c r="C672" s="3" t="s">
        <v>101</v>
      </c>
      <c r="D672" s="3" t="s">
        <v>77</v>
      </c>
      <c r="E672" s="52" t="s">
        <v>736</v>
      </c>
      <c r="F672" s="3" t="s">
        <v>83</v>
      </c>
      <c r="G672" s="3"/>
      <c r="H672" s="45">
        <v>3596.68</v>
      </c>
      <c r="I672" s="46">
        <v>0</v>
      </c>
      <c r="J672" s="46">
        <v>0</v>
      </c>
    </row>
    <row r="673" spans="1:10" ht="22.5" x14ac:dyDescent="0.2">
      <c r="A673" s="9" t="s">
        <v>371</v>
      </c>
      <c r="B673" s="3" t="s">
        <v>65</v>
      </c>
      <c r="C673" s="3" t="s">
        <v>101</v>
      </c>
      <c r="D673" s="3" t="s">
        <v>77</v>
      </c>
      <c r="E673" s="52" t="s">
        <v>736</v>
      </c>
      <c r="F673" s="3" t="s">
        <v>83</v>
      </c>
      <c r="G673" s="3" t="s">
        <v>186</v>
      </c>
      <c r="H673" s="45">
        <v>3593078.82</v>
      </c>
      <c r="I673" s="46">
        <v>0</v>
      </c>
      <c r="J673" s="46">
        <v>0</v>
      </c>
    </row>
    <row r="674" spans="1:10" ht="45" x14ac:dyDescent="0.2">
      <c r="A674" s="63" t="s">
        <v>743</v>
      </c>
      <c r="B674" s="3" t="s">
        <v>65</v>
      </c>
      <c r="C674" s="3" t="s">
        <v>101</v>
      </c>
      <c r="D674" s="3" t="s">
        <v>77</v>
      </c>
      <c r="E674" s="52" t="s">
        <v>737</v>
      </c>
      <c r="F674" s="3"/>
      <c r="G674" s="3"/>
      <c r="H674" s="45">
        <f>H675+H676</f>
        <v>931500</v>
      </c>
      <c r="I674" s="45">
        <f t="shared" ref="I674:J674" si="291">I675+I676</f>
        <v>0</v>
      </c>
      <c r="J674" s="45">
        <f t="shared" si="291"/>
        <v>0</v>
      </c>
    </row>
    <row r="675" spans="1:10" ht="22.5" x14ac:dyDescent="0.2">
      <c r="A675" s="9" t="s">
        <v>371</v>
      </c>
      <c r="B675" s="3" t="s">
        <v>65</v>
      </c>
      <c r="C675" s="3" t="s">
        <v>101</v>
      </c>
      <c r="D675" s="3" t="s">
        <v>77</v>
      </c>
      <c r="E675" s="52" t="s">
        <v>737</v>
      </c>
      <c r="F675" s="3" t="s">
        <v>83</v>
      </c>
      <c r="G675" s="3"/>
      <c r="H675" s="45">
        <v>931.5</v>
      </c>
      <c r="I675" s="46">
        <v>0</v>
      </c>
      <c r="J675" s="46">
        <v>0</v>
      </c>
    </row>
    <row r="676" spans="1:10" ht="22.5" x14ac:dyDescent="0.2">
      <c r="A676" s="9" t="s">
        <v>371</v>
      </c>
      <c r="B676" s="3" t="s">
        <v>65</v>
      </c>
      <c r="C676" s="3" t="s">
        <v>101</v>
      </c>
      <c r="D676" s="3" t="s">
        <v>77</v>
      </c>
      <c r="E676" s="52" t="s">
        <v>737</v>
      </c>
      <c r="F676" s="3" t="s">
        <v>83</v>
      </c>
      <c r="G676" s="3" t="s">
        <v>186</v>
      </c>
      <c r="H676" s="45">
        <v>930568.5</v>
      </c>
      <c r="I676" s="46">
        <v>0</v>
      </c>
      <c r="J676" s="46">
        <v>0</v>
      </c>
    </row>
    <row r="677" spans="1:10" ht="22.5" x14ac:dyDescent="0.2">
      <c r="A677" s="9" t="s">
        <v>223</v>
      </c>
      <c r="B677" s="3" t="s">
        <v>65</v>
      </c>
      <c r="C677" s="3" t="s">
        <v>101</v>
      </c>
      <c r="D677" s="3" t="s">
        <v>77</v>
      </c>
      <c r="E677" s="3" t="s">
        <v>257</v>
      </c>
      <c r="F677" s="3"/>
      <c r="G677" s="3"/>
      <c r="H677" s="45">
        <f t="shared" ref="H677:H678" si="292">H678</f>
        <v>50000</v>
      </c>
      <c r="I677" s="45">
        <f t="shared" ref="I677:J678" si="293">I678</f>
        <v>50000</v>
      </c>
      <c r="J677" s="45">
        <f t="shared" si="293"/>
        <v>50000</v>
      </c>
    </row>
    <row r="678" spans="1:10" ht="33.75" x14ac:dyDescent="0.2">
      <c r="A678" s="2" t="s">
        <v>418</v>
      </c>
      <c r="B678" s="3" t="s">
        <v>65</v>
      </c>
      <c r="C678" s="3" t="s">
        <v>101</v>
      </c>
      <c r="D678" s="3" t="s">
        <v>77</v>
      </c>
      <c r="E678" s="3" t="s">
        <v>331</v>
      </c>
      <c r="F678" s="3"/>
      <c r="G678" s="3"/>
      <c r="H678" s="45">
        <f t="shared" si="292"/>
        <v>50000</v>
      </c>
      <c r="I678" s="45">
        <f t="shared" si="293"/>
        <v>50000</v>
      </c>
      <c r="J678" s="45">
        <f t="shared" si="293"/>
        <v>50000</v>
      </c>
    </row>
    <row r="679" spans="1:10" ht="22.5" x14ac:dyDescent="0.2">
      <c r="A679" s="2" t="s">
        <v>166</v>
      </c>
      <c r="B679" s="3" t="s">
        <v>65</v>
      </c>
      <c r="C679" s="3" t="s">
        <v>101</v>
      </c>
      <c r="D679" s="3" t="s">
        <v>77</v>
      </c>
      <c r="E679" s="3" t="s">
        <v>331</v>
      </c>
      <c r="F679" s="3" t="s">
        <v>165</v>
      </c>
      <c r="G679" s="3"/>
      <c r="H679" s="45">
        <v>50000</v>
      </c>
      <c r="I679" s="45">
        <v>50000</v>
      </c>
      <c r="J679" s="45">
        <v>50000</v>
      </c>
    </row>
    <row r="680" spans="1:10" ht="22.5" x14ac:dyDescent="0.2">
      <c r="A680" s="2" t="s">
        <v>419</v>
      </c>
      <c r="B680" s="3" t="s">
        <v>65</v>
      </c>
      <c r="C680" s="3" t="s">
        <v>101</v>
      </c>
      <c r="D680" s="3" t="s">
        <v>77</v>
      </c>
      <c r="E680" s="3" t="s">
        <v>250</v>
      </c>
      <c r="F680" s="3"/>
      <c r="G680" s="3"/>
      <c r="H680" s="45">
        <f>H706+H681+H688+H701</f>
        <v>1002080591.6700001</v>
      </c>
      <c r="I680" s="45">
        <f>I706+I681+I688+I701</f>
        <v>967794950</v>
      </c>
      <c r="J680" s="45">
        <f>J706+J681+J688+J701</f>
        <v>968035750</v>
      </c>
    </row>
    <row r="681" spans="1:10" ht="56.25" x14ac:dyDescent="0.2">
      <c r="A681" s="27" t="s">
        <v>178</v>
      </c>
      <c r="B681" s="3" t="s">
        <v>65</v>
      </c>
      <c r="C681" s="3" t="s">
        <v>101</v>
      </c>
      <c r="D681" s="3" t="s">
        <v>77</v>
      </c>
      <c r="E681" s="3" t="s">
        <v>193</v>
      </c>
      <c r="F681" s="3"/>
      <c r="G681" s="3"/>
      <c r="H681" s="45">
        <f>H682+H683+H684+H685+H686+H687</f>
        <v>527166600</v>
      </c>
      <c r="I681" s="45">
        <f t="shared" ref="I681:J681" si="294">I682+I683+I684+I685+I686</f>
        <v>527398200</v>
      </c>
      <c r="J681" s="45">
        <f t="shared" si="294"/>
        <v>527639000</v>
      </c>
    </row>
    <row r="682" spans="1:10" ht="22.5" x14ac:dyDescent="0.2">
      <c r="A682" s="10" t="s">
        <v>366</v>
      </c>
      <c r="B682" s="3" t="s">
        <v>65</v>
      </c>
      <c r="C682" s="3" t="s">
        <v>101</v>
      </c>
      <c r="D682" s="3" t="s">
        <v>77</v>
      </c>
      <c r="E682" s="3" t="s">
        <v>193</v>
      </c>
      <c r="F682" s="3" t="s">
        <v>155</v>
      </c>
      <c r="G682" s="3" t="s">
        <v>186</v>
      </c>
      <c r="H682" s="46">
        <v>168308400</v>
      </c>
      <c r="I682" s="46">
        <v>202239100</v>
      </c>
      <c r="J682" s="46">
        <v>202333100</v>
      </c>
    </row>
    <row r="683" spans="1:10" ht="33.75" x14ac:dyDescent="0.2">
      <c r="A683" s="10" t="s">
        <v>367</v>
      </c>
      <c r="B683" s="3" t="s">
        <v>65</v>
      </c>
      <c r="C683" s="3" t="s">
        <v>101</v>
      </c>
      <c r="D683" s="3" t="s">
        <v>77</v>
      </c>
      <c r="E683" s="3" t="s">
        <v>193</v>
      </c>
      <c r="F683" s="3" t="s">
        <v>365</v>
      </c>
      <c r="G683" s="3" t="s">
        <v>186</v>
      </c>
      <c r="H683" s="45">
        <v>50649200</v>
      </c>
      <c r="I683" s="45">
        <v>61076200</v>
      </c>
      <c r="J683" s="45">
        <v>61104600</v>
      </c>
    </row>
    <row r="684" spans="1:10" ht="22.5" x14ac:dyDescent="0.2">
      <c r="A684" s="2" t="s">
        <v>166</v>
      </c>
      <c r="B684" s="3" t="s">
        <v>65</v>
      </c>
      <c r="C684" s="3" t="s">
        <v>101</v>
      </c>
      <c r="D684" s="3" t="s">
        <v>77</v>
      </c>
      <c r="E684" s="3" t="s">
        <v>193</v>
      </c>
      <c r="F684" s="3" t="s">
        <v>165</v>
      </c>
      <c r="G684" s="3" t="s">
        <v>186</v>
      </c>
      <c r="H684" s="45">
        <v>2873500</v>
      </c>
      <c r="I684" s="45">
        <v>2874700</v>
      </c>
      <c r="J684" s="45">
        <v>2876100</v>
      </c>
    </row>
    <row r="685" spans="1:10" ht="22.5" x14ac:dyDescent="0.2">
      <c r="A685" s="2" t="s">
        <v>371</v>
      </c>
      <c r="B685" s="3" t="s">
        <v>65</v>
      </c>
      <c r="C685" s="3" t="s">
        <v>101</v>
      </c>
      <c r="D685" s="3" t="s">
        <v>77</v>
      </c>
      <c r="E685" s="3" t="s">
        <v>193</v>
      </c>
      <c r="F685" s="3" t="s">
        <v>83</v>
      </c>
      <c r="G685" s="3" t="s">
        <v>186</v>
      </c>
      <c r="H685" s="45">
        <v>2749000</v>
      </c>
      <c r="I685" s="45">
        <v>2750200</v>
      </c>
      <c r="J685" s="45">
        <v>2751500</v>
      </c>
    </row>
    <row r="686" spans="1:10" ht="33.75" x14ac:dyDescent="0.2">
      <c r="A686" s="2" t="s">
        <v>142</v>
      </c>
      <c r="B686" s="3" t="s">
        <v>65</v>
      </c>
      <c r="C686" s="3" t="s">
        <v>101</v>
      </c>
      <c r="D686" s="3" t="s">
        <v>77</v>
      </c>
      <c r="E686" s="3" t="s">
        <v>193</v>
      </c>
      <c r="F686" s="3" t="s">
        <v>140</v>
      </c>
      <c r="G686" s="3" t="s">
        <v>186</v>
      </c>
      <c r="H686" s="45">
        <v>284386500</v>
      </c>
      <c r="I686" s="45">
        <f>249151800+9306200</f>
        <v>258458000</v>
      </c>
      <c r="J686" s="45">
        <f>249267500+9306200</f>
        <v>258573700</v>
      </c>
    </row>
    <row r="687" spans="1:10" ht="40.5" customHeight="1" x14ac:dyDescent="0.2">
      <c r="A687" s="2" t="s">
        <v>745</v>
      </c>
      <c r="B687" s="3" t="s">
        <v>65</v>
      </c>
      <c r="C687" s="3" t="s">
        <v>101</v>
      </c>
      <c r="D687" s="3" t="s">
        <v>77</v>
      </c>
      <c r="E687" s="3" t="s">
        <v>193</v>
      </c>
      <c r="F687" s="3" t="s">
        <v>744</v>
      </c>
      <c r="G687" s="3" t="s">
        <v>186</v>
      </c>
      <c r="H687" s="45">
        <v>18200000</v>
      </c>
      <c r="I687" s="45">
        <v>0</v>
      </c>
      <c r="J687" s="45">
        <v>0</v>
      </c>
    </row>
    <row r="688" spans="1:10" ht="22.5" x14ac:dyDescent="0.2">
      <c r="A688" s="2" t="s">
        <v>420</v>
      </c>
      <c r="B688" s="3" t="s">
        <v>65</v>
      </c>
      <c r="C688" s="3" t="s">
        <v>101</v>
      </c>
      <c r="D688" s="3" t="s">
        <v>77</v>
      </c>
      <c r="E688" s="3" t="s">
        <v>332</v>
      </c>
      <c r="F688" s="3"/>
      <c r="G688" s="3"/>
      <c r="H688" s="45">
        <f>H689+H690+H691+H692+H693+H694+H695+H696+H697+H698+H699+H700</f>
        <v>422342891.67000002</v>
      </c>
      <c r="I688" s="45">
        <f t="shared" ref="I688:J688" si="295">I689+I690+I691+I692+I693+I694+I695+I696+I697+I698+I699+I700</f>
        <v>387898650</v>
      </c>
      <c r="J688" s="45">
        <f t="shared" si="295"/>
        <v>387898650</v>
      </c>
    </row>
    <row r="689" spans="1:10" ht="22.5" x14ac:dyDescent="0.2">
      <c r="A689" s="10" t="s">
        <v>366</v>
      </c>
      <c r="B689" s="3" t="s">
        <v>65</v>
      </c>
      <c r="C689" s="3" t="s">
        <v>101</v>
      </c>
      <c r="D689" s="3" t="s">
        <v>77</v>
      </c>
      <c r="E689" s="3" t="s">
        <v>332</v>
      </c>
      <c r="F689" s="3" t="s">
        <v>155</v>
      </c>
      <c r="G689" s="3"/>
      <c r="H689" s="45">
        <v>121178960</v>
      </c>
      <c r="I689" s="45">
        <v>121178960</v>
      </c>
      <c r="J689" s="45">
        <v>121178960</v>
      </c>
    </row>
    <row r="690" spans="1:10" ht="22.5" x14ac:dyDescent="0.2">
      <c r="A690" s="10" t="s">
        <v>366</v>
      </c>
      <c r="B690" s="3" t="s">
        <v>65</v>
      </c>
      <c r="C690" s="3" t="s">
        <v>101</v>
      </c>
      <c r="D690" s="3" t="s">
        <v>77</v>
      </c>
      <c r="E690" s="3" t="s">
        <v>332</v>
      </c>
      <c r="F690" s="3" t="s">
        <v>155</v>
      </c>
      <c r="G690" s="3" t="s">
        <v>186</v>
      </c>
      <c r="H690" s="45">
        <v>391102.08</v>
      </c>
      <c r="I690" s="45">
        <v>0</v>
      </c>
      <c r="J690" s="45">
        <v>0</v>
      </c>
    </row>
    <row r="691" spans="1:10" ht="22.5" x14ac:dyDescent="0.2">
      <c r="A691" s="10" t="s">
        <v>786</v>
      </c>
      <c r="B691" s="3" t="s">
        <v>65</v>
      </c>
      <c r="C691" s="3" t="s">
        <v>101</v>
      </c>
      <c r="D691" s="3" t="s">
        <v>77</v>
      </c>
      <c r="E691" s="3" t="s">
        <v>332</v>
      </c>
      <c r="F691" s="3" t="s">
        <v>746</v>
      </c>
      <c r="G691" s="3" t="s">
        <v>186</v>
      </c>
      <c r="H691" s="45">
        <v>3320256.76</v>
      </c>
      <c r="I691" s="45">
        <v>0</v>
      </c>
      <c r="J691" s="45">
        <v>0</v>
      </c>
    </row>
    <row r="692" spans="1:10" ht="33.75" x14ac:dyDescent="0.2">
      <c r="A692" s="10" t="s">
        <v>367</v>
      </c>
      <c r="B692" s="3" t="s">
        <v>65</v>
      </c>
      <c r="C692" s="3" t="s">
        <v>101</v>
      </c>
      <c r="D692" s="3" t="s">
        <v>77</v>
      </c>
      <c r="E692" s="3" t="s">
        <v>332</v>
      </c>
      <c r="F692" s="3" t="s">
        <v>365</v>
      </c>
      <c r="G692" s="3"/>
      <c r="H692" s="45">
        <v>36596050</v>
      </c>
      <c r="I692" s="45">
        <v>36596050</v>
      </c>
      <c r="J692" s="45">
        <v>36596050</v>
      </c>
    </row>
    <row r="693" spans="1:10" ht="33.75" x14ac:dyDescent="0.2">
      <c r="A693" s="10" t="s">
        <v>367</v>
      </c>
      <c r="B693" s="3" t="s">
        <v>65</v>
      </c>
      <c r="C693" s="3" t="s">
        <v>101</v>
      </c>
      <c r="D693" s="3" t="s">
        <v>77</v>
      </c>
      <c r="E693" s="3" t="s">
        <v>332</v>
      </c>
      <c r="F693" s="3" t="s">
        <v>365</v>
      </c>
      <c r="G693" s="3" t="s">
        <v>186</v>
      </c>
      <c r="H693" s="45">
        <v>118112.83</v>
      </c>
      <c r="I693" s="45">
        <v>0</v>
      </c>
      <c r="J693" s="45">
        <v>0</v>
      </c>
    </row>
    <row r="694" spans="1:10" ht="22.5" x14ac:dyDescent="0.2">
      <c r="A694" s="2" t="s">
        <v>166</v>
      </c>
      <c r="B694" s="3" t="s">
        <v>65</v>
      </c>
      <c r="C694" s="3" t="s">
        <v>101</v>
      </c>
      <c r="D694" s="3" t="s">
        <v>77</v>
      </c>
      <c r="E694" s="3" t="s">
        <v>332</v>
      </c>
      <c r="F694" s="3" t="s">
        <v>165</v>
      </c>
      <c r="G694" s="3"/>
      <c r="H694" s="45">
        <v>3930000</v>
      </c>
      <c r="I694" s="45">
        <v>3930000</v>
      </c>
      <c r="J694" s="45">
        <v>3930000</v>
      </c>
    </row>
    <row r="695" spans="1:10" ht="22.5" x14ac:dyDescent="0.2">
      <c r="A695" s="2" t="s">
        <v>371</v>
      </c>
      <c r="B695" s="3" t="s">
        <v>65</v>
      </c>
      <c r="C695" s="3" t="s">
        <v>101</v>
      </c>
      <c r="D695" s="3" t="s">
        <v>77</v>
      </c>
      <c r="E695" s="3" t="s">
        <v>332</v>
      </c>
      <c r="F695" s="3" t="s">
        <v>83</v>
      </c>
      <c r="G695" s="3"/>
      <c r="H695" s="45">
        <v>18536100</v>
      </c>
      <c r="I695" s="45">
        <v>13536100</v>
      </c>
      <c r="J695" s="45">
        <v>13536100</v>
      </c>
    </row>
    <row r="696" spans="1:10" ht="22.5" x14ac:dyDescent="0.2">
      <c r="A696" s="13" t="s">
        <v>391</v>
      </c>
      <c r="B696" s="3" t="s">
        <v>65</v>
      </c>
      <c r="C696" s="3" t="s">
        <v>101</v>
      </c>
      <c r="D696" s="3" t="s">
        <v>77</v>
      </c>
      <c r="E696" s="3" t="s">
        <v>332</v>
      </c>
      <c r="F696" s="3" t="s">
        <v>390</v>
      </c>
      <c r="G696" s="3"/>
      <c r="H696" s="45">
        <v>30207000</v>
      </c>
      <c r="I696" s="45">
        <v>25207000</v>
      </c>
      <c r="J696" s="45">
        <v>25207000</v>
      </c>
    </row>
    <row r="697" spans="1:10" ht="33.75" x14ac:dyDescent="0.2">
      <c r="A697" s="2" t="s">
        <v>142</v>
      </c>
      <c r="B697" s="3" t="s">
        <v>65</v>
      </c>
      <c r="C697" s="3" t="s">
        <v>101</v>
      </c>
      <c r="D697" s="3" t="s">
        <v>77</v>
      </c>
      <c r="E697" s="3" t="s">
        <v>332</v>
      </c>
      <c r="F697" s="3" t="s">
        <v>140</v>
      </c>
      <c r="G697" s="3"/>
      <c r="H697" s="45">
        <v>190821694.41</v>
      </c>
      <c r="I697" s="45">
        <v>180566740</v>
      </c>
      <c r="J697" s="45">
        <v>180566740</v>
      </c>
    </row>
    <row r="698" spans="1:10" ht="33.75" x14ac:dyDescent="0.2">
      <c r="A698" s="2" t="s">
        <v>745</v>
      </c>
      <c r="B698" s="3" t="s">
        <v>65</v>
      </c>
      <c r="C698" s="3" t="s">
        <v>101</v>
      </c>
      <c r="D698" s="3" t="s">
        <v>77</v>
      </c>
      <c r="E698" s="3" t="s">
        <v>332</v>
      </c>
      <c r="F698" s="3" t="s">
        <v>744</v>
      </c>
      <c r="G698" s="3"/>
      <c r="H698" s="45">
        <v>10359815.59</v>
      </c>
      <c r="I698" s="45">
        <v>0</v>
      </c>
      <c r="J698" s="45">
        <v>0</v>
      </c>
    </row>
    <row r="699" spans="1:10" ht="22.5" x14ac:dyDescent="0.2">
      <c r="A699" s="2" t="s">
        <v>86</v>
      </c>
      <c r="B699" s="3" t="s">
        <v>65</v>
      </c>
      <c r="C699" s="3" t="s">
        <v>101</v>
      </c>
      <c r="D699" s="3" t="s">
        <v>77</v>
      </c>
      <c r="E699" s="3" t="s">
        <v>332</v>
      </c>
      <c r="F699" s="3" t="s">
        <v>84</v>
      </c>
      <c r="G699" s="3"/>
      <c r="H699" s="45">
        <v>6639100</v>
      </c>
      <c r="I699" s="45">
        <v>6639100</v>
      </c>
      <c r="J699" s="45">
        <v>6639100</v>
      </c>
    </row>
    <row r="700" spans="1:10" ht="22.5" x14ac:dyDescent="0.2">
      <c r="A700" s="2" t="s">
        <v>270</v>
      </c>
      <c r="B700" s="3" t="s">
        <v>65</v>
      </c>
      <c r="C700" s="3" t="s">
        <v>101</v>
      </c>
      <c r="D700" s="3" t="s">
        <v>77</v>
      </c>
      <c r="E700" s="3" t="s">
        <v>332</v>
      </c>
      <c r="F700" s="3" t="s">
        <v>85</v>
      </c>
      <c r="G700" s="3"/>
      <c r="H700" s="45">
        <v>244700</v>
      </c>
      <c r="I700" s="45">
        <v>244700</v>
      </c>
      <c r="J700" s="45">
        <v>244700</v>
      </c>
    </row>
    <row r="701" spans="1:10" ht="33.75" x14ac:dyDescent="0.2">
      <c r="A701" s="24" t="s">
        <v>666</v>
      </c>
      <c r="B701" s="3" t="s">
        <v>65</v>
      </c>
      <c r="C701" s="3" t="s">
        <v>101</v>
      </c>
      <c r="D701" s="3" t="s">
        <v>77</v>
      </c>
      <c r="E701" s="3" t="s">
        <v>488</v>
      </c>
      <c r="F701" s="3"/>
      <c r="G701" s="3"/>
      <c r="H701" s="45">
        <f>H702+H703+H704+H705</f>
        <v>47431400.000000007</v>
      </c>
      <c r="I701" s="45">
        <f t="shared" ref="I701:J701" si="296">I702+I703+I704+I705</f>
        <v>47431400</v>
      </c>
      <c r="J701" s="45">
        <f t="shared" si="296"/>
        <v>47431400</v>
      </c>
    </row>
    <row r="702" spans="1:10" ht="22.5" x14ac:dyDescent="0.2">
      <c r="A702" s="10" t="s">
        <v>366</v>
      </c>
      <c r="B702" s="3" t="s">
        <v>65</v>
      </c>
      <c r="C702" s="3" t="s">
        <v>101</v>
      </c>
      <c r="D702" s="3" t="s">
        <v>77</v>
      </c>
      <c r="E702" s="3" t="s">
        <v>488</v>
      </c>
      <c r="F702" s="3" t="s">
        <v>155</v>
      </c>
      <c r="G702" s="3" t="s">
        <v>428</v>
      </c>
      <c r="H702" s="45">
        <v>16605739.99</v>
      </c>
      <c r="I702" s="45">
        <v>20673400</v>
      </c>
      <c r="J702" s="45">
        <v>20673400</v>
      </c>
    </row>
    <row r="703" spans="1:10" ht="33.75" x14ac:dyDescent="0.2">
      <c r="A703" s="10" t="s">
        <v>367</v>
      </c>
      <c r="B703" s="3" t="s">
        <v>65</v>
      </c>
      <c r="C703" s="3" t="s">
        <v>101</v>
      </c>
      <c r="D703" s="3" t="s">
        <v>77</v>
      </c>
      <c r="E703" s="3" t="s">
        <v>488</v>
      </c>
      <c r="F703" s="3" t="s">
        <v>365</v>
      </c>
      <c r="G703" s="3" t="s">
        <v>428</v>
      </c>
      <c r="H703" s="45">
        <v>5014933.49</v>
      </c>
      <c r="I703" s="45">
        <v>6333200</v>
      </c>
      <c r="J703" s="45">
        <v>6333200</v>
      </c>
    </row>
    <row r="704" spans="1:10" ht="33.75" x14ac:dyDescent="0.2">
      <c r="A704" s="2" t="s">
        <v>142</v>
      </c>
      <c r="B704" s="3" t="s">
        <v>65</v>
      </c>
      <c r="C704" s="3" t="s">
        <v>101</v>
      </c>
      <c r="D704" s="3" t="s">
        <v>77</v>
      </c>
      <c r="E704" s="3" t="s">
        <v>488</v>
      </c>
      <c r="F704" s="3" t="s">
        <v>140</v>
      </c>
      <c r="G704" s="3" t="s">
        <v>428</v>
      </c>
      <c r="H704" s="45">
        <v>23631898.920000002</v>
      </c>
      <c r="I704" s="45">
        <f>21413000-988200</f>
        <v>20424800</v>
      </c>
      <c r="J704" s="45">
        <f>21413000-988200</f>
        <v>20424800</v>
      </c>
    </row>
    <row r="705" spans="1:10" ht="33.75" x14ac:dyDescent="0.2">
      <c r="A705" s="2" t="s">
        <v>745</v>
      </c>
      <c r="B705" s="3" t="s">
        <v>65</v>
      </c>
      <c r="C705" s="3" t="s">
        <v>101</v>
      </c>
      <c r="D705" s="3" t="s">
        <v>77</v>
      </c>
      <c r="E705" s="3" t="s">
        <v>488</v>
      </c>
      <c r="F705" s="3" t="s">
        <v>744</v>
      </c>
      <c r="G705" s="3" t="s">
        <v>428</v>
      </c>
      <c r="H705" s="45">
        <v>2178827.6</v>
      </c>
      <c r="I705" s="45">
        <v>0</v>
      </c>
      <c r="J705" s="45">
        <v>0</v>
      </c>
    </row>
    <row r="706" spans="1:10" ht="22.5" x14ac:dyDescent="0.2">
      <c r="A706" s="2" t="s">
        <v>668</v>
      </c>
      <c r="B706" s="3" t="s">
        <v>65</v>
      </c>
      <c r="C706" s="3" t="s">
        <v>101</v>
      </c>
      <c r="D706" s="3" t="s">
        <v>77</v>
      </c>
      <c r="E706" s="3" t="s">
        <v>660</v>
      </c>
      <c r="F706" s="3"/>
      <c r="G706" s="3"/>
      <c r="H706" s="45">
        <f>H707</f>
        <v>5139700.0000000009</v>
      </c>
      <c r="I706" s="45">
        <f t="shared" ref="I706:J706" si="297">I707</f>
        <v>5066700</v>
      </c>
      <c r="J706" s="45">
        <f t="shared" si="297"/>
        <v>5066700</v>
      </c>
    </row>
    <row r="707" spans="1:10" ht="33.75" x14ac:dyDescent="0.2">
      <c r="A707" s="2" t="s">
        <v>662</v>
      </c>
      <c r="B707" s="3" t="s">
        <v>65</v>
      </c>
      <c r="C707" s="3" t="s">
        <v>101</v>
      </c>
      <c r="D707" s="3" t="s">
        <v>77</v>
      </c>
      <c r="E707" s="3" t="s">
        <v>661</v>
      </c>
      <c r="F707" s="3"/>
      <c r="G707" s="3"/>
      <c r="H707" s="45">
        <f>H708+H709+H710+H711+H712+H713+H714+H715</f>
        <v>5139700.0000000009</v>
      </c>
      <c r="I707" s="45">
        <f t="shared" ref="I707:J707" si="298">I708+I709+I710+I711+I712+I713+I714+I715</f>
        <v>5066700</v>
      </c>
      <c r="J707" s="45">
        <f t="shared" si="298"/>
        <v>5066700</v>
      </c>
    </row>
    <row r="708" spans="1:10" ht="22.5" x14ac:dyDescent="0.2">
      <c r="A708" s="10" t="s">
        <v>366</v>
      </c>
      <c r="B708" s="3" t="s">
        <v>65</v>
      </c>
      <c r="C708" s="3" t="s">
        <v>101</v>
      </c>
      <c r="D708" s="3" t="s">
        <v>77</v>
      </c>
      <c r="E708" s="3" t="s">
        <v>661</v>
      </c>
      <c r="F708" s="3" t="s">
        <v>155</v>
      </c>
      <c r="G708" s="3" t="s">
        <v>186</v>
      </c>
      <c r="H708" s="45">
        <v>81207.22</v>
      </c>
      <c r="I708" s="45">
        <v>78285.52</v>
      </c>
      <c r="J708" s="45">
        <v>78285.52</v>
      </c>
    </row>
    <row r="709" spans="1:10" ht="22.5" x14ac:dyDescent="0.2">
      <c r="A709" s="10" t="s">
        <v>366</v>
      </c>
      <c r="B709" s="3" t="s">
        <v>65</v>
      </c>
      <c r="C709" s="3" t="s">
        <v>101</v>
      </c>
      <c r="D709" s="3" t="s">
        <v>77</v>
      </c>
      <c r="E709" s="3" t="s">
        <v>661</v>
      </c>
      <c r="F709" s="3" t="s">
        <v>155</v>
      </c>
      <c r="G709" s="3" t="s">
        <v>428</v>
      </c>
      <c r="H709" s="45">
        <v>1948953.82</v>
      </c>
      <c r="I709" s="45">
        <v>1941714.48</v>
      </c>
      <c r="J709" s="45">
        <v>1941714.48</v>
      </c>
    </row>
    <row r="710" spans="1:10" ht="33.75" x14ac:dyDescent="0.2">
      <c r="A710" s="10" t="s">
        <v>367</v>
      </c>
      <c r="B710" s="3" t="s">
        <v>65</v>
      </c>
      <c r="C710" s="3" t="s">
        <v>101</v>
      </c>
      <c r="D710" s="3" t="s">
        <v>77</v>
      </c>
      <c r="E710" s="3" t="s">
        <v>661</v>
      </c>
      <c r="F710" s="3" t="s">
        <v>365</v>
      </c>
      <c r="G710" s="3" t="s">
        <v>186</v>
      </c>
      <c r="H710" s="45">
        <v>24524.5</v>
      </c>
      <c r="I710" s="45">
        <v>24524.5</v>
      </c>
      <c r="J710" s="45">
        <v>24524.5</v>
      </c>
    </row>
    <row r="711" spans="1:10" ht="33.75" x14ac:dyDescent="0.2">
      <c r="A711" s="10" t="s">
        <v>367</v>
      </c>
      <c r="B711" s="3" t="s">
        <v>65</v>
      </c>
      <c r="C711" s="3" t="s">
        <v>101</v>
      </c>
      <c r="D711" s="3" t="s">
        <v>77</v>
      </c>
      <c r="E711" s="3" t="s">
        <v>661</v>
      </c>
      <c r="F711" s="3" t="s">
        <v>365</v>
      </c>
      <c r="G711" s="3" t="s">
        <v>428</v>
      </c>
      <c r="H711" s="45">
        <v>588584.06000000006</v>
      </c>
      <c r="I711" s="45">
        <v>522175.5</v>
      </c>
      <c r="J711" s="45">
        <v>522175.5</v>
      </c>
    </row>
    <row r="712" spans="1:10" ht="33.75" x14ac:dyDescent="0.2">
      <c r="A712" s="2" t="s">
        <v>142</v>
      </c>
      <c r="B712" s="3" t="s">
        <v>65</v>
      </c>
      <c r="C712" s="3" t="s">
        <v>101</v>
      </c>
      <c r="D712" s="3" t="s">
        <v>77</v>
      </c>
      <c r="E712" s="3" t="s">
        <v>661</v>
      </c>
      <c r="F712" s="3" t="s">
        <v>140</v>
      </c>
      <c r="G712" s="3" t="s">
        <v>186</v>
      </c>
      <c r="H712" s="45">
        <v>93984.12</v>
      </c>
      <c r="I712" s="45">
        <v>99858.1</v>
      </c>
      <c r="J712" s="45">
        <v>99858.1</v>
      </c>
    </row>
    <row r="713" spans="1:10" ht="33.75" x14ac:dyDescent="0.2">
      <c r="A713" s="2" t="s">
        <v>142</v>
      </c>
      <c r="B713" s="3" t="s">
        <v>65</v>
      </c>
      <c r="C713" s="3" t="s">
        <v>101</v>
      </c>
      <c r="D713" s="3" t="s">
        <v>77</v>
      </c>
      <c r="E713" s="3" t="s">
        <v>661</v>
      </c>
      <c r="F713" s="3" t="s">
        <v>140</v>
      </c>
      <c r="G713" s="3" t="s">
        <v>428</v>
      </c>
      <c r="H713" s="45">
        <v>2255598.08</v>
      </c>
      <c r="I713" s="45">
        <v>2400141.9</v>
      </c>
      <c r="J713" s="45">
        <v>2400141.9</v>
      </c>
    </row>
    <row r="714" spans="1:10" ht="33.75" x14ac:dyDescent="0.2">
      <c r="A714" s="2" t="s">
        <v>745</v>
      </c>
      <c r="B714" s="3" t="s">
        <v>65</v>
      </c>
      <c r="C714" s="3" t="s">
        <v>101</v>
      </c>
      <c r="D714" s="3" t="s">
        <v>77</v>
      </c>
      <c r="E714" s="3" t="s">
        <v>661</v>
      </c>
      <c r="F714" s="3" t="s">
        <v>744</v>
      </c>
      <c r="G714" s="3" t="s">
        <v>186</v>
      </c>
      <c r="H714" s="45">
        <v>5873.98</v>
      </c>
      <c r="I714" s="45">
        <v>0</v>
      </c>
      <c r="J714" s="45">
        <v>0</v>
      </c>
    </row>
    <row r="715" spans="1:10" ht="33.75" x14ac:dyDescent="0.2">
      <c r="A715" s="2" t="s">
        <v>745</v>
      </c>
      <c r="B715" s="3" t="s">
        <v>65</v>
      </c>
      <c r="C715" s="3" t="s">
        <v>101</v>
      </c>
      <c r="D715" s="3" t="s">
        <v>77</v>
      </c>
      <c r="E715" s="3" t="s">
        <v>661</v>
      </c>
      <c r="F715" s="3" t="s">
        <v>744</v>
      </c>
      <c r="G715" s="3" t="s">
        <v>428</v>
      </c>
      <c r="H715" s="45">
        <v>140974.22</v>
      </c>
      <c r="I715" s="45">
        <v>0</v>
      </c>
      <c r="J715" s="45">
        <v>0</v>
      </c>
    </row>
    <row r="716" spans="1:10" ht="33.75" x14ac:dyDescent="0.2">
      <c r="A716" s="10" t="s">
        <v>5</v>
      </c>
      <c r="B716" s="3" t="s">
        <v>65</v>
      </c>
      <c r="C716" s="3" t="s">
        <v>101</v>
      </c>
      <c r="D716" s="3" t="s">
        <v>77</v>
      </c>
      <c r="E716" s="3" t="s">
        <v>9</v>
      </c>
      <c r="F716" s="3"/>
      <c r="G716" s="3"/>
      <c r="H716" s="45">
        <f>H741+H753+H717+H720+H722+H726+H728+H746+H731+H758</f>
        <v>89008949.680000007</v>
      </c>
      <c r="I716" s="45">
        <f>I741+I753+I717+I720+I722+I726+I728+I746+I731+I758</f>
        <v>87234649.680000007</v>
      </c>
      <c r="J716" s="45">
        <f>J741+J753+J717+J720+J722+J726+J728+J746+J731+J758</f>
        <v>84593349.680000007</v>
      </c>
    </row>
    <row r="717" spans="1:10" ht="22.5" x14ac:dyDescent="0.2">
      <c r="A717" s="2" t="s">
        <v>10</v>
      </c>
      <c r="B717" s="3" t="s">
        <v>65</v>
      </c>
      <c r="C717" s="3" t="s">
        <v>101</v>
      </c>
      <c r="D717" s="3" t="s">
        <v>77</v>
      </c>
      <c r="E717" s="3" t="s">
        <v>421</v>
      </c>
      <c r="F717" s="3"/>
      <c r="G717" s="3"/>
      <c r="H717" s="45">
        <f>H718+H719</f>
        <v>3754680</v>
      </c>
      <c r="I717" s="45">
        <f t="shared" ref="I717:J717" si="299">I718+I719</f>
        <v>3754680</v>
      </c>
      <c r="J717" s="45">
        <f t="shared" si="299"/>
        <v>3754680</v>
      </c>
    </row>
    <row r="718" spans="1:10" ht="22.5" x14ac:dyDescent="0.2">
      <c r="A718" s="2" t="s">
        <v>371</v>
      </c>
      <c r="B718" s="3" t="s">
        <v>65</v>
      </c>
      <c r="C718" s="3" t="s">
        <v>101</v>
      </c>
      <c r="D718" s="3" t="s">
        <v>77</v>
      </c>
      <c r="E718" s="3" t="s">
        <v>421</v>
      </c>
      <c r="F718" s="3" t="s">
        <v>83</v>
      </c>
      <c r="G718" s="3"/>
      <c r="H718" s="45">
        <v>3470230</v>
      </c>
      <c r="I718" s="45">
        <v>3470230</v>
      </c>
      <c r="J718" s="45">
        <v>3470230</v>
      </c>
    </row>
    <row r="719" spans="1:10" ht="22.5" x14ac:dyDescent="0.2">
      <c r="A719" s="12" t="s">
        <v>143</v>
      </c>
      <c r="B719" s="3" t="s">
        <v>65</v>
      </c>
      <c r="C719" s="3" t="s">
        <v>101</v>
      </c>
      <c r="D719" s="3" t="s">
        <v>77</v>
      </c>
      <c r="E719" s="3" t="s">
        <v>421</v>
      </c>
      <c r="F719" s="3" t="s">
        <v>141</v>
      </c>
      <c r="G719" s="3"/>
      <c r="H719" s="45">
        <v>284450</v>
      </c>
      <c r="I719" s="45">
        <v>284450</v>
      </c>
      <c r="J719" s="45">
        <v>284450</v>
      </c>
    </row>
    <row r="720" spans="1:10" ht="22.5" x14ac:dyDescent="0.2">
      <c r="A720" s="2" t="s">
        <v>13</v>
      </c>
      <c r="B720" s="3" t="s">
        <v>65</v>
      </c>
      <c r="C720" s="3" t="s">
        <v>101</v>
      </c>
      <c r="D720" s="3" t="s">
        <v>77</v>
      </c>
      <c r="E720" s="3" t="s">
        <v>422</v>
      </c>
      <c r="F720" s="3"/>
      <c r="G720" s="3"/>
      <c r="H720" s="45">
        <f>H721</f>
        <v>4166000</v>
      </c>
      <c r="I720" s="45">
        <f t="shared" ref="I720:J720" si="300">I721</f>
        <v>4166000</v>
      </c>
      <c r="J720" s="45">
        <f t="shared" si="300"/>
        <v>4166000</v>
      </c>
    </row>
    <row r="721" spans="1:10" ht="22.5" x14ac:dyDescent="0.2">
      <c r="A721" s="2" t="s">
        <v>371</v>
      </c>
      <c r="B721" s="3" t="s">
        <v>65</v>
      </c>
      <c r="C721" s="3" t="s">
        <v>101</v>
      </c>
      <c r="D721" s="3" t="s">
        <v>77</v>
      </c>
      <c r="E721" s="3" t="s">
        <v>422</v>
      </c>
      <c r="F721" s="3" t="s">
        <v>83</v>
      </c>
      <c r="G721" s="3"/>
      <c r="H721" s="45">
        <v>4166000</v>
      </c>
      <c r="I721" s="45">
        <v>4166000</v>
      </c>
      <c r="J721" s="45">
        <v>4166000</v>
      </c>
    </row>
    <row r="722" spans="1:10" ht="22.5" x14ac:dyDescent="0.2">
      <c r="A722" s="2" t="s">
        <v>441</v>
      </c>
      <c r="B722" s="3" t="s">
        <v>65</v>
      </c>
      <c r="C722" s="3" t="s">
        <v>101</v>
      </c>
      <c r="D722" s="3" t="s">
        <v>77</v>
      </c>
      <c r="E722" s="3" t="s">
        <v>440</v>
      </c>
      <c r="F722" s="3"/>
      <c r="G722" s="3"/>
      <c r="H722" s="45">
        <f>H723+H724+H725</f>
        <v>3005432.84</v>
      </c>
      <c r="I722" s="45">
        <f t="shared" ref="I722:J722" si="301">I723+I724+I725</f>
        <v>2505432.84</v>
      </c>
      <c r="J722" s="45">
        <f t="shared" si="301"/>
        <v>2505432.84</v>
      </c>
    </row>
    <row r="723" spans="1:10" ht="22.5" x14ac:dyDescent="0.2">
      <c r="A723" s="2" t="s">
        <v>371</v>
      </c>
      <c r="B723" s="3" t="s">
        <v>65</v>
      </c>
      <c r="C723" s="3" t="s">
        <v>101</v>
      </c>
      <c r="D723" s="3" t="s">
        <v>77</v>
      </c>
      <c r="E723" s="3" t="s">
        <v>440</v>
      </c>
      <c r="F723" s="3" t="s">
        <v>83</v>
      </c>
      <c r="G723" s="3"/>
      <c r="H723" s="46">
        <v>1500000</v>
      </c>
      <c r="I723" s="46">
        <v>1000000</v>
      </c>
      <c r="J723" s="46">
        <v>1000000</v>
      </c>
    </row>
    <row r="724" spans="1:10" ht="22.5" x14ac:dyDescent="0.2">
      <c r="A724" s="2" t="s">
        <v>26</v>
      </c>
      <c r="B724" s="3" t="s">
        <v>65</v>
      </c>
      <c r="C724" s="3" t="s">
        <v>101</v>
      </c>
      <c r="D724" s="3" t="s">
        <v>77</v>
      </c>
      <c r="E724" s="3" t="s">
        <v>440</v>
      </c>
      <c r="F724" s="3" t="s">
        <v>232</v>
      </c>
      <c r="G724" s="3"/>
      <c r="H724" s="46">
        <v>5432.84</v>
      </c>
      <c r="I724" s="46">
        <v>5432.84</v>
      </c>
      <c r="J724" s="46">
        <v>5432.84</v>
      </c>
    </row>
    <row r="725" spans="1:10" ht="22.5" x14ac:dyDescent="0.2">
      <c r="A725" s="12" t="s">
        <v>143</v>
      </c>
      <c r="B725" s="3" t="s">
        <v>65</v>
      </c>
      <c r="C725" s="3" t="s">
        <v>101</v>
      </c>
      <c r="D725" s="3" t="s">
        <v>77</v>
      </c>
      <c r="E725" s="3" t="s">
        <v>440</v>
      </c>
      <c r="F725" s="3" t="s">
        <v>141</v>
      </c>
      <c r="G725" s="3"/>
      <c r="H725" s="46">
        <v>1500000</v>
      </c>
      <c r="I725" s="46">
        <v>1500000</v>
      </c>
      <c r="J725" s="46">
        <v>1500000</v>
      </c>
    </row>
    <row r="726" spans="1:10" ht="22.5" x14ac:dyDescent="0.2">
      <c r="A726" s="2" t="s">
        <v>11</v>
      </c>
      <c r="B726" s="3" t="s">
        <v>65</v>
      </c>
      <c r="C726" s="3" t="s">
        <v>101</v>
      </c>
      <c r="D726" s="3" t="s">
        <v>77</v>
      </c>
      <c r="E726" s="3" t="s">
        <v>335</v>
      </c>
      <c r="F726" s="3"/>
      <c r="G726" s="3"/>
      <c r="H726" s="45">
        <f>H727</f>
        <v>2695000</v>
      </c>
      <c r="I726" s="45">
        <f t="shared" ref="I726:J726" si="302">I727</f>
        <v>2695000</v>
      </c>
      <c r="J726" s="45">
        <f t="shared" si="302"/>
        <v>2695000</v>
      </c>
    </row>
    <row r="727" spans="1:10" ht="22.5" x14ac:dyDescent="0.2">
      <c r="A727" s="2" t="s">
        <v>371</v>
      </c>
      <c r="B727" s="3" t="s">
        <v>65</v>
      </c>
      <c r="C727" s="3" t="s">
        <v>101</v>
      </c>
      <c r="D727" s="3" t="s">
        <v>77</v>
      </c>
      <c r="E727" s="3" t="s">
        <v>335</v>
      </c>
      <c r="F727" s="3" t="s">
        <v>83</v>
      </c>
      <c r="G727" s="3"/>
      <c r="H727" s="46">
        <v>2695000</v>
      </c>
      <c r="I727" s="46">
        <v>2695000</v>
      </c>
      <c r="J727" s="46">
        <v>2695000</v>
      </c>
    </row>
    <row r="728" spans="1:10" ht="22.5" x14ac:dyDescent="0.2">
      <c r="A728" s="2" t="s">
        <v>556</v>
      </c>
      <c r="B728" s="3" t="s">
        <v>65</v>
      </c>
      <c r="C728" s="3" t="s">
        <v>101</v>
      </c>
      <c r="D728" s="3" t="s">
        <v>77</v>
      </c>
      <c r="E728" s="3" t="s">
        <v>551</v>
      </c>
      <c r="F728" s="3"/>
      <c r="G728" s="3"/>
      <c r="H728" s="46">
        <f>H729+H730</f>
        <v>3240259.25</v>
      </c>
      <c r="I728" s="46">
        <f t="shared" ref="I728:J728" si="303">I729+I730</f>
        <v>3240259.25</v>
      </c>
      <c r="J728" s="46">
        <f t="shared" si="303"/>
        <v>3240259.25</v>
      </c>
    </row>
    <row r="729" spans="1:10" ht="22.5" x14ac:dyDescent="0.2">
      <c r="A729" s="2" t="s">
        <v>371</v>
      </c>
      <c r="B729" s="3" t="s">
        <v>65</v>
      </c>
      <c r="C729" s="3" t="s">
        <v>101</v>
      </c>
      <c r="D729" s="3" t="s">
        <v>77</v>
      </c>
      <c r="E729" s="3" t="s">
        <v>551</v>
      </c>
      <c r="F729" s="3" t="s">
        <v>83</v>
      </c>
      <c r="G729" s="3"/>
      <c r="H729" s="46">
        <v>2318176.5099999998</v>
      </c>
      <c r="I729" s="46">
        <v>2318176.5099999998</v>
      </c>
      <c r="J729" s="46">
        <v>2318176.5099999998</v>
      </c>
    </row>
    <row r="730" spans="1:10" ht="22.5" x14ac:dyDescent="0.2">
      <c r="A730" s="12" t="s">
        <v>143</v>
      </c>
      <c r="B730" s="3" t="s">
        <v>65</v>
      </c>
      <c r="C730" s="3" t="s">
        <v>101</v>
      </c>
      <c r="D730" s="3" t="s">
        <v>77</v>
      </c>
      <c r="E730" s="3" t="s">
        <v>551</v>
      </c>
      <c r="F730" s="3" t="s">
        <v>141</v>
      </c>
      <c r="G730" s="3"/>
      <c r="H730" s="46">
        <v>922082.74</v>
      </c>
      <c r="I730" s="46">
        <v>922082.74</v>
      </c>
      <c r="J730" s="46">
        <v>922082.74</v>
      </c>
    </row>
    <row r="731" spans="1:10" ht="33.75" x14ac:dyDescent="0.2">
      <c r="A731" s="2" t="s">
        <v>667</v>
      </c>
      <c r="B731" s="3" t="s">
        <v>65</v>
      </c>
      <c r="C731" s="3" t="s">
        <v>101</v>
      </c>
      <c r="D731" s="3" t="s">
        <v>77</v>
      </c>
      <c r="E731" s="3" t="s">
        <v>494</v>
      </c>
      <c r="F731" s="3"/>
      <c r="G731" s="3"/>
      <c r="H731" s="45">
        <f>H732+H733+H734+H735+H736+H737+H738+H739+H740</f>
        <v>55370260.000000007</v>
      </c>
      <c r="I731" s="45">
        <f t="shared" ref="I731:J731" si="304">I732+I733+I734+I735+I736+I737+I738+I739+I740</f>
        <v>55370260</v>
      </c>
      <c r="J731" s="45">
        <f t="shared" si="304"/>
        <v>52728960</v>
      </c>
    </row>
    <row r="732" spans="1:10" ht="22.5" x14ac:dyDescent="0.2">
      <c r="A732" s="2" t="s">
        <v>371</v>
      </c>
      <c r="B732" s="3" t="s">
        <v>65</v>
      </c>
      <c r="C732" s="3" t="s">
        <v>101</v>
      </c>
      <c r="D732" s="3" t="s">
        <v>77</v>
      </c>
      <c r="E732" s="3" t="s">
        <v>494</v>
      </c>
      <c r="F732" s="3" t="s">
        <v>83</v>
      </c>
      <c r="G732" s="3"/>
      <c r="H732" s="46">
        <v>120604.47</v>
      </c>
      <c r="I732" s="46">
        <v>176870</v>
      </c>
      <c r="J732" s="46">
        <v>176870</v>
      </c>
    </row>
    <row r="733" spans="1:10" ht="22.5" x14ac:dyDescent="0.2">
      <c r="A733" s="2" t="s">
        <v>371</v>
      </c>
      <c r="B733" s="3" t="s">
        <v>65</v>
      </c>
      <c r="C733" s="3" t="s">
        <v>101</v>
      </c>
      <c r="D733" s="3" t="s">
        <v>77</v>
      </c>
      <c r="E733" s="3" t="s">
        <v>494</v>
      </c>
      <c r="F733" s="3" t="s">
        <v>83</v>
      </c>
      <c r="G733" s="3" t="s">
        <v>186</v>
      </c>
      <c r="H733" s="46">
        <v>4136470.68</v>
      </c>
      <c r="I733" s="46">
        <v>5033755.43</v>
      </c>
      <c r="J733" s="46">
        <v>4792150.8499999996</v>
      </c>
    </row>
    <row r="734" spans="1:10" ht="22.5" x14ac:dyDescent="0.2">
      <c r="A734" s="2" t="s">
        <v>371</v>
      </c>
      <c r="B734" s="3" t="s">
        <v>65</v>
      </c>
      <c r="C734" s="3" t="s">
        <v>101</v>
      </c>
      <c r="D734" s="3" t="s">
        <v>77</v>
      </c>
      <c r="E734" s="3" t="s">
        <v>494</v>
      </c>
      <c r="F734" s="3" t="s">
        <v>83</v>
      </c>
      <c r="G734" s="3" t="s">
        <v>428</v>
      </c>
      <c r="H734" s="46">
        <v>15561007.02</v>
      </c>
      <c r="I734" s="46">
        <v>16966244.57</v>
      </c>
      <c r="J734" s="46">
        <v>17207849.149999999</v>
      </c>
    </row>
    <row r="735" spans="1:10" ht="33.75" x14ac:dyDescent="0.2">
      <c r="A735" s="2" t="s">
        <v>142</v>
      </c>
      <c r="B735" s="3" t="s">
        <v>65</v>
      </c>
      <c r="C735" s="3" t="s">
        <v>101</v>
      </c>
      <c r="D735" s="3" t="s">
        <v>77</v>
      </c>
      <c r="E735" s="3" t="s">
        <v>494</v>
      </c>
      <c r="F735" s="3" t="s">
        <v>140</v>
      </c>
      <c r="G735" s="3"/>
      <c r="H735" s="46">
        <v>190194.04</v>
      </c>
      <c r="I735" s="46">
        <v>160090</v>
      </c>
      <c r="J735" s="46">
        <v>160090</v>
      </c>
    </row>
    <row r="736" spans="1:10" ht="33.75" x14ac:dyDescent="0.2">
      <c r="A736" s="2" t="s">
        <v>142</v>
      </c>
      <c r="B736" s="3" t="s">
        <v>65</v>
      </c>
      <c r="C736" s="3" t="s">
        <v>101</v>
      </c>
      <c r="D736" s="3" t="s">
        <v>77</v>
      </c>
      <c r="E736" s="3" t="s">
        <v>494</v>
      </c>
      <c r="F736" s="3" t="s">
        <v>140</v>
      </c>
      <c r="G736" s="3" t="s">
        <v>186</v>
      </c>
      <c r="H736" s="46">
        <v>6523241.1900000004</v>
      </c>
      <c r="I736" s="46">
        <v>6523244.5700000003</v>
      </c>
      <c r="J736" s="46">
        <v>6210149.1500000004</v>
      </c>
    </row>
    <row r="737" spans="1:10" ht="33.75" x14ac:dyDescent="0.2">
      <c r="A737" s="2" t="s">
        <v>142</v>
      </c>
      <c r="B737" s="3" t="s">
        <v>65</v>
      </c>
      <c r="C737" s="3" t="s">
        <v>101</v>
      </c>
      <c r="D737" s="3" t="s">
        <v>77</v>
      </c>
      <c r="E737" s="3" t="s">
        <v>494</v>
      </c>
      <c r="F737" s="3" t="s">
        <v>140</v>
      </c>
      <c r="G737" s="3" t="s">
        <v>428</v>
      </c>
      <c r="H737" s="46">
        <v>24539809.370000001</v>
      </c>
      <c r="I737" s="46">
        <v>26510055.43</v>
      </c>
      <c r="J737" s="46">
        <v>24181850.850000001</v>
      </c>
    </row>
    <row r="738" spans="1:10" ht="33.75" x14ac:dyDescent="0.2">
      <c r="A738" s="2" t="s">
        <v>745</v>
      </c>
      <c r="B738" s="3" t="s">
        <v>65</v>
      </c>
      <c r="C738" s="3" t="s">
        <v>101</v>
      </c>
      <c r="D738" s="3" t="s">
        <v>77</v>
      </c>
      <c r="E738" s="3" t="s">
        <v>494</v>
      </c>
      <c r="F738" s="3" t="s">
        <v>744</v>
      </c>
      <c r="G738" s="3"/>
      <c r="H738" s="46">
        <v>26161.49</v>
      </c>
      <c r="I738" s="46">
        <v>0</v>
      </c>
      <c r="J738" s="46">
        <v>0</v>
      </c>
    </row>
    <row r="739" spans="1:10" ht="33.75" x14ac:dyDescent="0.2">
      <c r="A739" s="2" t="s">
        <v>745</v>
      </c>
      <c r="B739" s="3" t="s">
        <v>65</v>
      </c>
      <c r="C739" s="3" t="s">
        <v>101</v>
      </c>
      <c r="D739" s="3" t="s">
        <v>77</v>
      </c>
      <c r="E739" s="3" t="s">
        <v>494</v>
      </c>
      <c r="F739" s="3" t="s">
        <v>744</v>
      </c>
      <c r="G739" s="3" t="s">
        <v>186</v>
      </c>
      <c r="H739" s="46">
        <v>897282.14</v>
      </c>
      <c r="I739" s="46">
        <v>0</v>
      </c>
      <c r="J739" s="46">
        <v>0</v>
      </c>
    </row>
    <row r="740" spans="1:10" ht="33.75" x14ac:dyDescent="0.2">
      <c r="A740" s="2" t="s">
        <v>745</v>
      </c>
      <c r="B740" s="3" t="s">
        <v>65</v>
      </c>
      <c r="C740" s="3" t="s">
        <v>101</v>
      </c>
      <c r="D740" s="3" t="s">
        <v>77</v>
      </c>
      <c r="E740" s="3" t="s">
        <v>494</v>
      </c>
      <c r="F740" s="3" t="s">
        <v>744</v>
      </c>
      <c r="G740" s="3" t="s">
        <v>428</v>
      </c>
      <c r="H740" s="46">
        <v>3375489.6</v>
      </c>
      <c r="I740" s="46">
        <v>0</v>
      </c>
      <c r="J740" s="46">
        <v>0</v>
      </c>
    </row>
    <row r="741" spans="1:10" ht="33.75" x14ac:dyDescent="0.2">
      <c r="A741" s="2" t="s">
        <v>33</v>
      </c>
      <c r="B741" s="3" t="s">
        <v>65</v>
      </c>
      <c r="C741" s="3" t="s">
        <v>101</v>
      </c>
      <c r="D741" s="3" t="s">
        <v>77</v>
      </c>
      <c r="E741" s="39" t="s">
        <v>334</v>
      </c>
      <c r="F741" s="3"/>
      <c r="G741" s="3"/>
      <c r="H741" s="45">
        <f>H742+H744+H743+H745</f>
        <v>6801478.7999999998</v>
      </c>
      <c r="I741" s="45">
        <f t="shared" ref="I741:J741" si="305">I742+I744+I743+I745</f>
        <v>6801478.7999999998</v>
      </c>
      <c r="J741" s="45">
        <f t="shared" si="305"/>
        <v>6801478.7999999998</v>
      </c>
    </row>
    <row r="742" spans="1:10" ht="22.5" x14ac:dyDescent="0.2">
      <c r="A742" s="2" t="s">
        <v>372</v>
      </c>
      <c r="B742" s="3" t="s">
        <v>65</v>
      </c>
      <c r="C742" s="3" t="s">
        <v>101</v>
      </c>
      <c r="D742" s="3" t="s">
        <v>77</v>
      </c>
      <c r="E742" s="39" t="s">
        <v>334</v>
      </c>
      <c r="F742" s="3" t="s">
        <v>83</v>
      </c>
      <c r="G742" s="3"/>
      <c r="H742" s="46">
        <v>716436.3</v>
      </c>
      <c r="I742" s="46">
        <v>716436.3</v>
      </c>
      <c r="J742" s="46">
        <v>716436.3</v>
      </c>
    </row>
    <row r="743" spans="1:10" ht="22.5" x14ac:dyDescent="0.2">
      <c r="A743" s="2" t="s">
        <v>372</v>
      </c>
      <c r="B743" s="3" t="s">
        <v>65</v>
      </c>
      <c r="C743" s="3" t="s">
        <v>101</v>
      </c>
      <c r="D743" s="3" t="s">
        <v>77</v>
      </c>
      <c r="E743" s="39" t="s">
        <v>334</v>
      </c>
      <c r="F743" s="3" t="s">
        <v>83</v>
      </c>
      <c r="G743" s="3" t="s">
        <v>186</v>
      </c>
      <c r="H743" s="46">
        <f>5726400-H745</f>
        <v>3506400</v>
      </c>
      <c r="I743" s="46">
        <v>2220000</v>
      </c>
      <c r="J743" s="46">
        <v>2220000</v>
      </c>
    </row>
    <row r="744" spans="1:10" ht="22.5" x14ac:dyDescent="0.2">
      <c r="A744" s="12" t="s">
        <v>143</v>
      </c>
      <c r="B744" s="3" t="s">
        <v>65</v>
      </c>
      <c r="C744" s="3" t="s">
        <v>101</v>
      </c>
      <c r="D744" s="3" t="s">
        <v>77</v>
      </c>
      <c r="E744" s="39" t="s">
        <v>334</v>
      </c>
      <c r="F744" s="3" t="s">
        <v>141</v>
      </c>
      <c r="G744" s="3"/>
      <c r="H744" s="46">
        <v>358642.5</v>
      </c>
      <c r="I744" s="46">
        <v>358642.5</v>
      </c>
      <c r="J744" s="46">
        <v>358642.5</v>
      </c>
    </row>
    <row r="745" spans="1:10" ht="22.5" x14ac:dyDescent="0.2">
      <c r="A745" s="12" t="s">
        <v>143</v>
      </c>
      <c r="B745" s="3" t="s">
        <v>65</v>
      </c>
      <c r="C745" s="3" t="s">
        <v>101</v>
      </c>
      <c r="D745" s="3" t="s">
        <v>77</v>
      </c>
      <c r="E745" s="39" t="s">
        <v>334</v>
      </c>
      <c r="F745" s="3" t="s">
        <v>141</v>
      </c>
      <c r="G745" s="3" t="s">
        <v>186</v>
      </c>
      <c r="H745" s="46">
        <v>2220000</v>
      </c>
      <c r="I745" s="46">
        <f t="shared" ref="I745:J745" si="306">5726400-I743</f>
        <v>3506400</v>
      </c>
      <c r="J745" s="46">
        <f t="shared" si="306"/>
        <v>3506400</v>
      </c>
    </row>
    <row r="746" spans="1:10" ht="33.75" x14ac:dyDescent="0.2">
      <c r="A746" s="10" t="s">
        <v>475</v>
      </c>
      <c r="B746" s="3" t="s">
        <v>65</v>
      </c>
      <c r="C746" s="3" t="s">
        <v>101</v>
      </c>
      <c r="D746" s="3" t="s">
        <v>77</v>
      </c>
      <c r="E746" s="3" t="s">
        <v>127</v>
      </c>
      <c r="F746" s="3"/>
      <c r="G746" s="3"/>
      <c r="H746" s="45">
        <f>H748+H750+H747+H749+H751+H752</f>
        <v>8419718.7899999991</v>
      </c>
      <c r="I746" s="45">
        <f t="shared" ref="I746:J746" si="307">I748+I750+I747+I749+I751+I752</f>
        <v>8419718.790000001</v>
      </c>
      <c r="J746" s="45">
        <f t="shared" si="307"/>
        <v>8419718.790000001</v>
      </c>
    </row>
    <row r="747" spans="1:10" ht="22.5" x14ac:dyDescent="0.2">
      <c r="A747" s="2" t="s">
        <v>372</v>
      </c>
      <c r="B747" s="3" t="s">
        <v>65</v>
      </c>
      <c r="C747" s="3" t="s">
        <v>101</v>
      </c>
      <c r="D747" s="3" t="s">
        <v>77</v>
      </c>
      <c r="E747" s="3" t="s">
        <v>127</v>
      </c>
      <c r="F747" s="3" t="s">
        <v>83</v>
      </c>
      <c r="G747" s="3"/>
      <c r="H747" s="46">
        <v>884048.74</v>
      </c>
      <c r="I747" s="46">
        <v>1093140.6100000001</v>
      </c>
      <c r="J747" s="46">
        <v>1093140.6100000001</v>
      </c>
    </row>
    <row r="748" spans="1:10" ht="22.5" x14ac:dyDescent="0.2">
      <c r="A748" s="2" t="s">
        <v>372</v>
      </c>
      <c r="B748" s="3" t="s">
        <v>65</v>
      </c>
      <c r="C748" s="3" t="s">
        <v>101</v>
      </c>
      <c r="D748" s="3" t="s">
        <v>77</v>
      </c>
      <c r="E748" s="3" t="s">
        <v>127</v>
      </c>
      <c r="F748" s="3" t="s">
        <v>83</v>
      </c>
      <c r="G748" s="3" t="s">
        <v>186</v>
      </c>
      <c r="H748" s="45">
        <v>3062538.1</v>
      </c>
      <c r="I748" s="45">
        <v>3130000</v>
      </c>
      <c r="J748" s="45">
        <v>3130000</v>
      </c>
    </row>
    <row r="749" spans="1:10" ht="22.5" x14ac:dyDescent="0.2">
      <c r="A749" s="12" t="s">
        <v>143</v>
      </c>
      <c r="B749" s="3" t="s">
        <v>65</v>
      </c>
      <c r="C749" s="3" t="s">
        <v>101</v>
      </c>
      <c r="D749" s="3" t="s">
        <v>77</v>
      </c>
      <c r="E749" s="3" t="s">
        <v>127</v>
      </c>
      <c r="F749" s="3" t="s">
        <v>141</v>
      </c>
      <c r="G749" s="3"/>
      <c r="H749" s="46">
        <v>1188837.95</v>
      </c>
      <c r="I749" s="46">
        <v>1067978.18</v>
      </c>
      <c r="J749" s="46">
        <v>1067978.18</v>
      </c>
    </row>
    <row r="750" spans="1:10" ht="22.5" x14ac:dyDescent="0.2">
      <c r="A750" s="12" t="s">
        <v>143</v>
      </c>
      <c r="B750" s="3" t="s">
        <v>65</v>
      </c>
      <c r="C750" s="3" t="s">
        <v>101</v>
      </c>
      <c r="D750" s="3" t="s">
        <v>77</v>
      </c>
      <c r="E750" s="3" t="s">
        <v>127</v>
      </c>
      <c r="F750" s="3" t="s">
        <v>141</v>
      </c>
      <c r="G750" s="3" t="s">
        <v>186</v>
      </c>
      <c r="H750" s="45">
        <v>3128600</v>
      </c>
      <c r="I750" s="45">
        <f t="shared" ref="I750:J750" si="308">6257000-I748+1600</f>
        <v>3128600</v>
      </c>
      <c r="J750" s="45">
        <f t="shared" si="308"/>
        <v>3128600</v>
      </c>
    </row>
    <row r="751" spans="1:10" ht="22.5" x14ac:dyDescent="0.2">
      <c r="A751" s="12" t="s">
        <v>748</v>
      </c>
      <c r="B751" s="3" t="s">
        <v>65</v>
      </c>
      <c r="C751" s="3" t="s">
        <v>101</v>
      </c>
      <c r="D751" s="3" t="s">
        <v>77</v>
      </c>
      <c r="E751" s="3" t="s">
        <v>127</v>
      </c>
      <c r="F751" s="3" t="s">
        <v>747</v>
      </c>
      <c r="G751" s="3"/>
      <c r="H751" s="45">
        <v>88232.1</v>
      </c>
      <c r="I751" s="45">
        <v>0</v>
      </c>
      <c r="J751" s="45">
        <v>0</v>
      </c>
    </row>
    <row r="752" spans="1:10" ht="22.5" x14ac:dyDescent="0.2">
      <c r="A752" s="12" t="s">
        <v>748</v>
      </c>
      <c r="B752" s="3" t="s">
        <v>65</v>
      </c>
      <c r="C752" s="3" t="s">
        <v>101</v>
      </c>
      <c r="D752" s="3" t="s">
        <v>77</v>
      </c>
      <c r="E752" s="3" t="s">
        <v>127</v>
      </c>
      <c r="F752" s="3" t="s">
        <v>747</v>
      </c>
      <c r="G752" s="3" t="s">
        <v>186</v>
      </c>
      <c r="H752" s="45">
        <v>67461.899999999994</v>
      </c>
      <c r="I752" s="45">
        <v>0</v>
      </c>
      <c r="J752" s="45">
        <v>0</v>
      </c>
    </row>
    <row r="753" spans="1:10" ht="67.5" x14ac:dyDescent="0.2">
      <c r="A753" s="24" t="s">
        <v>773</v>
      </c>
      <c r="B753" s="3" t="s">
        <v>65</v>
      </c>
      <c r="C753" s="3" t="s">
        <v>101</v>
      </c>
      <c r="D753" s="3" t="s">
        <v>77</v>
      </c>
      <c r="E753" s="39" t="s">
        <v>333</v>
      </c>
      <c r="F753" s="3"/>
      <c r="G753" s="3"/>
      <c r="H753" s="45">
        <f>H754+H756+H755+H757</f>
        <v>281820</v>
      </c>
      <c r="I753" s="45">
        <f t="shared" ref="I753:J753" si="309">I754+I756+I755+I757</f>
        <v>281820</v>
      </c>
      <c r="J753" s="45">
        <f t="shared" si="309"/>
        <v>281820</v>
      </c>
    </row>
    <row r="754" spans="1:10" ht="22.5" x14ac:dyDescent="0.2">
      <c r="A754" s="2" t="s">
        <v>372</v>
      </c>
      <c r="B754" s="3" t="s">
        <v>65</v>
      </c>
      <c r="C754" s="3" t="s">
        <v>101</v>
      </c>
      <c r="D754" s="3" t="s">
        <v>77</v>
      </c>
      <c r="E754" s="39" t="s">
        <v>333</v>
      </c>
      <c r="F754" s="3" t="s">
        <v>83</v>
      </c>
      <c r="G754" s="3"/>
      <c r="H754" s="46">
        <v>193087</v>
      </c>
      <c r="I754" s="46">
        <v>193087</v>
      </c>
      <c r="J754" s="46">
        <v>193087</v>
      </c>
    </row>
    <row r="755" spans="1:10" ht="22.5" x14ac:dyDescent="0.2">
      <c r="A755" s="2" t="s">
        <v>372</v>
      </c>
      <c r="B755" s="3" t="s">
        <v>65</v>
      </c>
      <c r="C755" s="3" t="s">
        <v>101</v>
      </c>
      <c r="D755" s="3" t="s">
        <v>77</v>
      </c>
      <c r="E755" s="39" t="s">
        <v>333</v>
      </c>
      <c r="F755" s="3" t="s">
        <v>83</v>
      </c>
      <c r="G755" s="3" t="s">
        <v>186</v>
      </c>
      <c r="H755" s="46">
        <v>51993</v>
      </c>
      <c r="I755" s="46">
        <v>51993</v>
      </c>
      <c r="J755" s="46">
        <v>51993</v>
      </c>
    </row>
    <row r="756" spans="1:10" ht="22.5" x14ac:dyDescent="0.2">
      <c r="A756" s="12" t="s">
        <v>143</v>
      </c>
      <c r="B756" s="3" t="s">
        <v>65</v>
      </c>
      <c r="C756" s="3" t="s">
        <v>101</v>
      </c>
      <c r="D756" s="3" t="s">
        <v>77</v>
      </c>
      <c r="E756" s="39" t="s">
        <v>333</v>
      </c>
      <c r="F756" s="3" t="s">
        <v>141</v>
      </c>
      <c r="G756" s="3"/>
      <c r="H756" s="46">
        <v>28946</v>
      </c>
      <c r="I756" s="46">
        <v>28946</v>
      </c>
      <c r="J756" s="46">
        <v>28946</v>
      </c>
    </row>
    <row r="757" spans="1:10" ht="22.5" x14ac:dyDescent="0.2">
      <c r="A757" s="12" t="s">
        <v>143</v>
      </c>
      <c r="B757" s="3" t="s">
        <v>65</v>
      </c>
      <c r="C757" s="3" t="s">
        <v>101</v>
      </c>
      <c r="D757" s="3" t="s">
        <v>77</v>
      </c>
      <c r="E757" s="39" t="s">
        <v>333</v>
      </c>
      <c r="F757" s="3" t="s">
        <v>141</v>
      </c>
      <c r="G757" s="3" t="s">
        <v>186</v>
      </c>
      <c r="H757" s="46">
        <v>7794</v>
      </c>
      <c r="I757" s="46">
        <v>7794</v>
      </c>
      <c r="J757" s="46">
        <v>7794</v>
      </c>
    </row>
    <row r="758" spans="1:10" ht="22.5" x14ac:dyDescent="0.2">
      <c r="A758" s="12" t="s">
        <v>675</v>
      </c>
      <c r="B758" s="3" t="s">
        <v>65</v>
      </c>
      <c r="C758" s="3" t="s">
        <v>101</v>
      </c>
      <c r="D758" s="3" t="s">
        <v>77</v>
      </c>
      <c r="E758" s="39" t="s">
        <v>673</v>
      </c>
      <c r="F758" s="3"/>
      <c r="G758" s="3"/>
      <c r="H758" s="46">
        <f>H759</f>
        <v>1274300</v>
      </c>
      <c r="I758" s="46">
        <f t="shared" ref="I758:J758" si="310">I759</f>
        <v>0</v>
      </c>
      <c r="J758" s="46">
        <f t="shared" si="310"/>
        <v>0</v>
      </c>
    </row>
    <row r="759" spans="1:10" ht="61.5" customHeight="1" x14ac:dyDescent="0.2">
      <c r="A759" s="12" t="s">
        <v>676</v>
      </c>
      <c r="B759" s="3" t="s">
        <v>65</v>
      </c>
      <c r="C759" s="3" t="s">
        <v>101</v>
      </c>
      <c r="D759" s="3" t="s">
        <v>77</v>
      </c>
      <c r="E759" s="39" t="s">
        <v>674</v>
      </c>
      <c r="F759" s="3"/>
      <c r="G759" s="3"/>
      <c r="H759" s="46">
        <f>H760+H761+H762</f>
        <v>1274300</v>
      </c>
      <c r="I759" s="46">
        <f t="shared" ref="I759:J759" si="311">I760+I761+I762</f>
        <v>0</v>
      </c>
      <c r="J759" s="46">
        <f t="shared" si="311"/>
        <v>0</v>
      </c>
    </row>
    <row r="760" spans="1:10" ht="22.5" x14ac:dyDescent="0.2">
      <c r="A760" s="2" t="s">
        <v>372</v>
      </c>
      <c r="B760" s="3" t="s">
        <v>65</v>
      </c>
      <c r="C760" s="3" t="s">
        <v>101</v>
      </c>
      <c r="D760" s="3" t="s">
        <v>77</v>
      </c>
      <c r="E760" s="39" t="s">
        <v>674</v>
      </c>
      <c r="F760" s="3" t="s">
        <v>83</v>
      </c>
      <c r="G760" s="3" t="s">
        <v>186</v>
      </c>
      <c r="H760" s="46">
        <v>811356</v>
      </c>
      <c r="I760" s="46">
        <v>0</v>
      </c>
      <c r="J760" s="46">
        <v>0</v>
      </c>
    </row>
    <row r="761" spans="1:10" ht="22.5" x14ac:dyDescent="0.2">
      <c r="A761" s="12" t="s">
        <v>143</v>
      </c>
      <c r="B761" s="3" t="s">
        <v>65</v>
      </c>
      <c r="C761" s="3" t="s">
        <v>101</v>
      </c>
      <c r="D761" s="3" t="s">
        <v>77</v>
      </c>
      <c r="E761" s="39" t="s">
        <v>674</v>
      </c>
      <c r="F761" s="3" t="s">
        <v>141</v>
      </c>
      <c r="G761" s="3" t="s">
        <v>186</v>
      </c>
      <c r="H761" s="46">
        <v>442816</v>
      </c>
      <c r="I761" s="46">
        <v>0</v>
      </c>
      <c r="J761" s="46">
        <v>0</v>
      </c>
    </row>
    <row r="762" spans="1:10" ht="22.5" x14ac:dyDescent="0.2">
      <c r="A762" s="12" t="s">
        <v>748</v>
      </c>
      <c r="B762" s="3" t="s">
        <v>65</v>
      </c>
      <c r="C762" s="3" t="s">
        <v>101</v>
      </c>
      <c r="D762" s="3" t="s">
        <v>77</v>
      </c>
      <c r="E762" s="39" t="s">
        <v>674</v>
      </c>
      <c r="F762" s="3" t="s">
        <v>747</v>
      </c>
      <c r="G762" s="3" t="s">
        <v>186</v>
      </c>
      <c r="H762" s="46">
        <v>20128</v>
      </c>
      <c r="I762" s="46">
        <v>0</v>
      </c>
      <c r="J762" s="46">
        <v>0</v>
      </c>
    </row>
    <row r="763" spans="1:10" x14ac:dyDescent="0.2">
      <c r="A763" s="2" t="s">
        <v>412</v>
      </c>
      <c r="B763" s="3" t="s">
        <v>65</v>
      </c>
      <c r="C763" s="3" t="s">
        <v>101</v>
      </c>
      <c r="D763" s="3" t="s">
        <v>77</v>
      </c>
      <c r="E763" s="3" t="s">
        <v>254</v>
      </c>
      <c r="F763" s="3"/>
      <c r="G763" s="3"/>
      <c r="H763" s="45">
        <f t="shared" ref="H763:J763" si="312">H764+H768+H775+H772</f>
        <v>3831778.46</v>
      </c>
      <c r="I763" s="45">
        <f t="shared" si="312"/>
        <v>2642750</v>
      </c>
      <c r="J763" s="45">
        <f t="shared" si="312"/>
        <v>2642750</v>
      </c>
    </row>
    <row r="764" spans="1:10" x14ac:dyDescent="0.2">
      <c r="A764" s="14" t="s">
        <v>217</v>
      </c>
      <c r="B764" s="3" t="s">
        <v>65</v>
      </c>
      <c r="C764" s="3" t="s">
        <v>101</v>
      </c>
      <c r="D764" s="3" t="s">
        <v>77</v>
      </c>
      <c r="E764" s="3" t="s">
        <v>262</v>
      </c>
      <c r="F764" s="3"/>
      <c r="G764" s="3"/>
      <c r="H764" s="45">
        <f>H765</f>
        <v>166028.46</v>
      </c>
      <c r="I764" s="45">
        <f t="shared" ref="I764:J764" si="313">I765</f>
        <v>177000</v>
      </c>
      <c r="J764" s="45">
        <f t="shared" si="313"/>
        <v>177000</v>
      </c>
    </row>
    <row r="765" spans="1:10" x14ac:dyDescent="0.2">
      <c r="A765" s="2" t="s">
        <v>572</v>
      </c>
      <c r="B765" s="3" t="s">
        <v>65</v>
      </c>
      <c r="C765" s="3" t="s">
        <v>101</v>
      </c>
      <c r="D765" s="3" t="s">
        <v>77</v>
      </c>
      <c r="E765" s="3" t="s">
        <v>345</v>
      </c>
      <c r="F765" s="3"/>
      <c r="G765" s="3"/>
      <c r="H765" s="45">
        <f t="shared" ref="H765:J765" si="314">H766+H767</f>
        <v>166028.46</v>
      </c>
      <c r="I765" s="45">
        <f t="shared" si="314"/>
        <v>177000</v>
      </c>
      <c r="J765" s="45">
        <f t="shared" si="314"/>
        <v>177000</v>
      </c>
    </row>
    <row r="766" spans="1:10" ht="22.5" x14ac:dyDescent="0.2">
      <c r="A766" s="2" t="s">
        <v>371</v>
      </c>
      <c r="B766" s="3" t="s">
        <v>65</v>
      </c>
      <c r="C766" s="3" t="s">
        <v>101</v>
      </c>
      <c r="D766" s="3" t="s">
        <v>77</v>
      </c>
      <c r="E766" s="3" t="s">
        <v>345</v>
      </c>
      <c r="F766" s="3" t="s">
        <v>83</v>
      </c>
      <c r="G766" s="3"/>
      <c r="H766" s="45">
        <v>140000</v>
      </c>
      <c r="I766" s="45">
        <v>120000</v>
      </c>
      <c r="J766" s="45">
        <v>120000</v>
      </c>
    </row>
    <row r="767" spans="1:10" ht="22.5" x14ac:dyDescent="0.2">
      <c r="A767" s="12" t="s">
        <v>143</v>
      </c>
      <c r="B767" s="3" t="s">
        <v>65</v>
      </c>
      <c r="C767" s="3" t="s">
        <v>101</v>
      </c>
      <c r="D767" s="3" t="s">
        <v>77</v>
      </c>
      <c r="E767" s="3" t="s">
        <v>345</v>
      </c>
      <c r="F767" s="3" t="s">
        <v>141</v>
      </c>
      <c r="G767" s="3"/>
      <c r="H767" s="45">
        <v>26028.46</v>
      </c>
      <c r="I767" s="45">
        <v>57000</v>
      </c>
      <c r="J767" s="45">
        <v>57000</v>
      </c>
    </row>
    <row r="768" spans="1:10" x14ac:dyDescent="0.2">
      <c r="A768" s="14" t="s">
        <v>218</v>
      </c>
      <c r="B768" s="3" t="s">
        <v>65</v>
      </c>
      <c r="C768" s="3" t="s">
        <v>101</v>
      </c>
      <c r="D768" s="3" t="s">
        <v>77</v>
      </c>
      <c r="E768" s="3" t="s">
        <v>263</v>
      </c>
      <c r="F768" s="3"/>
      <c r="G768" s="3"/>
      <c r="H768" s="45">
        <f>H769</f>
        <v>680000</v>
      </c>
      <c r="I768" s="45">
        <f t="shared" ref="I768:J768" si="315">I769</f>
        <v>680000</v>
      </c>
      <c r="J768" s="45">
        <f t="shared" si="315"/>
        <v>680000</v>
      </c>
    </row>
    <row r="769" spans="1:10" ht="22.5" x14ac:dyDescent="0.2">
      <c r="A769" s="2" t="s">
        <v>424</v>
      </c>
      <c r="B769" s="3" t="s">
        <v>65</v>
      </c>
      <c r="C769" s="3" t="s">
        <v>101</v>
      </c>
      <c r="D769" s="3" t="s">
        <v>77</v>
      </c>
      <c r="E769" s="3" t="s">
        <v>346</v>
      </c>
      <c r="F769" s="3"/>
      <c r="G769" s="3"/>
      <c r="H769" s="45">
        <f>H770+H771</f>
        <v>680000</v>
      </c>
      <c r="I769" s="45">
        <f t="shared" ref="I769:J769" si="316">I770+I771</f>
        <v>680000</v>
      </c>
      <c r="J769" s="45">
        <f t="shared" si="316"/>
        <v>680000</v>
      </c>
    </row>
    <row r="770" spans="1:10" ht="22.5" x14ac:dyDescent="0.2">
      <c r="A770" s="2" t="s">
        <v>371</v>
      </c>
      <c r="B770" s="3" t="s">
        <v>65</v>
      </c>
      <c r="C770" s="3" t="s">
        <v>101</v>
      </c>
      <c r="D770" s="3" t="s">
        <v>77</v>
      </c>
      <c r="E770" s="3" t="s">
        <v>346</v>
      </c>
      <c r="F770" s="3" t="s">
        <v>83</v>
      </c>
      <c r="G770" s="3"/>
      <c r="H770" s="45">
        <v>300000</v>
      </c>
      <c r="I770" s="45">
        <v>300000</v>
      </c>
      <c r="J770" s="45">
        <v>300000</v>
      </c>
    </row>
    <row r="771" spans="1:10" ht="22.5" x14ac:dyDescent="0.2">
      <c r="A771" s="2" t="s">
        <v>143</v>
      </c>
      <c r="B771" s="3" t="s">
        <v>65</v>
      </c>
      <c r="C771" s="3" t="s">
        <v>101</v>
      </c>
      <c r="D771" s="3" t="s">
        <v>77</v>
      </c>
      <c r="E771" s="3" t="s">
        <v>346</v>
      </c>
      <c r="F771" s="3" t="s">
        <v>141</v>
      </c>
      <c r="G771" s="3"/>
      <c r="H771" s="45">
        <v>380000</v>
      </c>
      <c r="I771" s="45">
        <v>380000</v>
      </c>
      <c r="J771" s="45">
        <v>380000</v>
      </c>
    </row>
    <row r="772" spans="1:10" x14ac:dyDescent="0.2">
      <c r="A772" s="2" t="s">
        <v>427</v>
      </c>
      <c r="B772" s="3" t="s">
        <v>65</v>
      </c>
      <c r="C772" s="3" t="s">
        <v>101</v>
      </c>
      <c r="D772" s="3" t="s">
        <v>77</v>
      </c>
      <c r="E772" s="3" t="s">
        <v>258</v>
      </c>
      <c r="F772" s="3"/>
      <c r="G772" s="3"/>
      <c r="H772" s="45">
        <f t="shared" ref="H772:J772" si="317">H773</f>
        <v>1200000</v>
      </c>
      <c r="I772" s="45">
        <f t="shared" si="317"/>
        <v>0</v>
      </c>
      <c r="J772" s="45">
        <f t="shared" si="317"/>
        <v>0</v>
      </c>
    </row>
    <row r="773" spans="1:10" ht="22.5" x14ac:dyDescent="0.2">
      <c r="A773" s="2" t="s">
        <v>532</v>
      </c>
      <c r="B773" s="3" t="s">
        <v>65</v>
      </c>
      <c r="C773" s="3" t="s">
        <v>101</v>
      </c>
      <c r="D773" s="3" t="s">
        <v>77</v>
      </c>
      <c r="E773" s="3" t="s">
        <v>530</v>
      </c>
      <c r="F773" s="3"/>
      <c r="G773" s="3"/>
      <c r="H773" s="45">
        <f t="shared" ref="H773:J773" si="318">H774</f>
        <v>1200000</v>
      </c>
      <c r="I773" s="45">
        <f t="shared" si="318"/>
        <v>0</v>
      </c>
      <c r="J773" s="45">
        <f t="shared" si="318"/>
        <v>0</v>
      </c>
    </row>
    <row r="774" spans="1:10" ht="22.5" x14ac:dyDescent="0.2">
      <c r="A774" s="2" t="s">
        <v>371</v>
      </c>
      <c r="B774" s="3" t="s">
        <v>65</v>
      </c>
      <c r="C774" s="3" t="s">
        <v>101</v>
      </c>
      <c r="D774" s="3" t="s">
        <v>77</v>
      </c>
      <c r="E774" s="3" t="s">
        <v>530</v>
      </c>
      <c r="F774" s="3" t="s">
        <v>83</v>
      </c>
      <c r="G774" s="3"/>
      <c r="H774" s="45">
        <v>1200000</v>
      </c>
      <c r="I774" s="46">
        <v>0</v>
      </c>
      <c r="J774" s="46">
        <v>0</v>
      </c>
    </row>
    <row r="775" spans="1:10" ht="22.5" x14ac:dyDescent="0.2">
      <c r="A775" s="9" t="s">
        <v>543</v>
      </c>
      <c r="B775" s="3" t="s">
        <v>65</v>
      </c>
      <c r="C775" s="3" t="s">
        <v>101</v>
      </c>
      <c r="D775" s="3" t="s">
        <v>77</v>
      </c>
      <c r="E775" s="38" t="s">
        <v>220</v>
      </c>
      <c r="F775" s="3"/>
      <c r="G775" s="3"/>
      <c r="H775" s="45">
        <f>H776</f>
        <v>1785750</v>
      </c>
      <c r="I775" s="45">
        <f t="shared" ref="I775:J775" si="319">I776</f>
        <v>1785750</v>
      </c>
      <c r="J775" s="45">
        <f t="shared" si="319"/>
        <v>1785750</v>
      </c>
    </row>
    <row r="776" spans="1:10" ht="22.5" x14ac:dyDescent="0.2">
      <c r="A776" s="9" t="s">
        <v>671</v>
      </c>
      <c r="B776" s="3" t="s">
        <v>65</v>
      </c>
      <c r="C776" s="3" t="s">
        <v>101</v>
      </c>
      <c r="D776" s="3" t="s">
        <v>77</v>
      </c>
      <c r="E776" s="38" t="s">
        <v>545</v>
      </c>
      <c r="F776" s="3"/>
      <c r="G776" s="3"/>
      <c r="H776" s="46">
        <f>H777+H778</f>
        <v>1785750</v>
      </c>
      <c r="I776" s="46">
        <f t="shared" ref="I776:J776" si="320">I777+I778</f>
        <v>1785750</v>
      </c>
      <c r="J776" s="46">
        <f t="shared" si="320"/>
        <v>1785750</v>
      </c>
    </row>
    <row r="777" spans="1:10" ht="22.5" x14ac:dyDescent="0.2">
      <c r="A777" s="12" t="s">
        <v>143</v>
      </c>
      <c r="B777" s="3" t="s">
        <v>65</v>
      </c>
      <c r="C777" s="3" t="s">
        <v>101</v>
      </c>
      <c r="D777" s="3" t="s">
        <v>77</v>
      </c>
      <c r="E777" s="38" t="s">
        <v>545</v>
      </c>
      <c r="F777" s="3" t="s">
        <v>141</v>
      </c>
      <c r="G777" s="3"/>
      <c r="H777" s="46">
        <v>317450</v>
      </c>
      <c r="I777" s="46">
        <v>317450</v>
      </c>
      <c r="J777" s="46">
        <v>317450</v>
      </c>
    </row>
    <row r="778" spans="1:10" ht="22.5" x14ac:dyDescent="0.2">
      <c r="A778" s="12" t="s">
        <v>143</v>
      </c>
      <c r="B778" s="3" t="s">
        <v>65</v>
      </c>
      <c r="C778" s="3" t="s">
        <v>101</v>
      </c>
      <c r="D778" s="3" t="s">
        <v>77</v>
      </c>
      <c r="E778" s="38" t="s">
        <v>545</v>
      </c>
      <c r="F778" s="3" t="s">
        <v>141</v>
      </c>
      <c r="G778" s="3" t="s">
        <v>186</v>
      </c>
      <c r="H778" s="46">
        <v>1468300</v>
      </c>
      <c r="I778" s="46">
        <v>1468300</v>
      </c>
      <c r="J778" s="46">
        <v>1468300</v>
      </c>
    </row>
    <row r="779" spans="1:10" ht="22.5" x14ac:dyDescent="0.2">
      <c r="A779" s="12" t="s">
        <v>610</v>
      </c>
      <c r="B779" s="3" t="s">
        <v>65</v>
      </c>
      <c r="C779" s="3" t="s">
        <v>101</v>
      </c>
      <c r="D779" s="3" t="s">
        <v>77</v>
      </c>
      <c r="E779" s="38" t="s">
        <v>608</v>
      </c>
      <c r="F779" s="3"/>
      <c r="G779" s="3"/>
      <c r="H779" s="46">
        <f>H782+H780</f>
        <v>43587170</v>
      </c>
      <c r="I779" s="46">
        <f t="shared" ref="I779:J779" si="321">I782+I780</f>
        <v>0</v>
      </c>
      <c r="J779" s="46">
        <f t="shared" si="321"/>
        <v>0</v>
      </c>
    </row>
    <row r="780" spans="1:10" ht="22.5" x14ac:dyDescent="0.2">
      <c r="A780" s="63" t="s">
        <v>701</v>
      </c>
      <c r="B780" s="3" t="s">
        <v>65</v>
      </c>
      <c r="C780" s="3" t="s">
        <v>101</v>
      </c>
      <c r="D780" s="3" t="s">
        <v>77</v>
      </c>
      <c r="E780" s="38" t="s">
        <v>700</v>
      </c>
      <c r="F780" s="3"/>
      <c r="G780" s="3"/>
      <c r="H780" s="46">
        <f>H781</f>
        <v>551370</v>
      </c>
      <c r="I780" s="46">
        <f t="shared" ref="I780:J780" si="322">I781</f>
        <v>0</v>
      </c>
      <c r="J780" s="46">
        <f t="shared" si="322"/>
        <v>0</v>
      </c>
    </row>
    <row r="781" spans="1:10" ht="22.5" x14ac:dyDescent="0.2">
      <c r="A781" s="12" t="s">
        <v>749</v>
      </c>
      <c r="B781" s="3" t="s">
        <v>65</v>
      </c>
      <c r="C781" s="3" t="s">
        <v>101</v>
      </c>
      <c r="D781" s="3" t="s">
        <v>77</v>
      </c>
      <c r="E781" s="38" t="s">
        <v>700</v>
      </c>
      <c r="F781" s="3" t="s">
        <v>677</v>
      </c>
      <c r="G781" s="3"/>
      <c r="H781" s="46">
        <v>551370</v>
      </c>
      <c r="I781" s="46">
        <v>0</v>
      </c>
      <c r="J781" s="46">
        <v>0</v>
      </c>
    </row>
    <row r="782" spans="1:10" ht="22.5" x14ac:dyDescent="0.2">
      <c r="A782" s="2" t="s">
        <v>612</v>
      </c>
      <c r="B782" s="3" t="s">
        <v>65</v>
      </c>
      <c r="C782" s="3" t="s">
        <v>101</v>
      </c>
      <c r="D782" s="3" t="s">
        <v>77</v>
      </c>
      <c r="E782" s="38" t="s">
        <v>611</v>
      </c>
      <c r="F782" s="3"/>
      <c r="G782" s="3"/>
      <c r="H782" s="46">
        <f>H783+H784+H785+H786+H787+H788</f>
        <v>43035800</v>
      </c>
      <c r="I782" s="46">
        <f t="shared" ref="I782:J782" si="323">I783+I784+I785+I786+I787+I788</f>
        <v>0</v>
      </c>
      <c r="J782" s="46">
        <f t="shared" si="323"/>
        <v>0</v>
      </c>
    </row>
    <row r="783" spans="1:10" ht="22.5" x14ac:dyDescent="0.2">
      <c r="A783" s="2" t="s">
        <v>749</v>
      </c>
      <c r="B783" s="3" t="s">
        <v>65</v>
      </c>
      <c r="C783" s="3" t="s">
        <v>101</v>
      </c>
      <c r="D783" s="3" t="s">
        <v>77</v>
      </c>
      <c r="E783" s="38" t="s">
        <v>611</v>
      </c>
      <c r="F783" s="3" t="s">
        <v>677</v>
      </c>
      <c r="G783" s="3"/>
      <c r="H783" s="46">
        <v>5590</v>
      </c>
      <c r="I783" s="46">
        <v>0</v>
      </c>
      <c r="J783" s="46">
        <v>0</v>
      </c>
    </row>
    <row r="784" spans="1:10" ht="22.5" x14ac:dyDescent="0.2">
      <c r="A784" s="2" t="s">
        <v>749</v>
      </c>
      <c r="B784" s="3" t="s">
        <v>65</v>
      </c>
      <c r="C784" s="3" t="s">
        <v>101</v>
      </c>
      <c r="D784" s="3" t="s">
        <v>77</v>
      </c>
      <c r="E784" s="38" t="s">
        <v>611</v>
      </c>
      <c r="F784" s="3" t="s">
        <v>677</v>
      </c>
      <c r="G784" s="3" t="s">
        <v>186</v>
      </c>
      <c r="H784" s="46">
        <v>200500</v>
      </c>
      <c r="I784" s="46">
        <v>0</v>
      </c>
      <c r="J784" s="46">
        <v>0</v>
      </c>
    </row>
    <row r="785" spans="1:10" ht="22.5" x14ac:dyDescent="0.2">
      <c r="A785" s="2" t="s">
        <v>749</v>
      </c>
      <c r="B785" s="3" t="s">
        <v>65</v>
      </c>
      <c r="C785" s="3" t="s">
        <v>101</v>
      </c>
      <c r="D785" s="3" t="s">
        <v>77</v>
      </c>
      <c r="E785" s="38" t="s">
        <v>611</v>
      </c>
      <c r="F785" s="3" t="s">
        <v>677</v>
      </c>
      <c r="G785" s="3" t="s">
        <v>428</v>
      </c>
      <c r="H785" s="46">
        <v>4811900</v>
      </c>
      <c r="I785" s="46">
        <v>0</v>
      </c>
      <c r="J785" s="45">
        <v>0</v>
      </c>
    </row>
    <row r="786" spans="1:10" ht="22.5" x14ac:dyDescent="0.2">
      <c r="A786" s="9" t="s">
        <v>143</v>
      </c>
      <c r="B786" s="3" t="s">
        <v>65</v>
      </c>
      <c r="C786" s="3" t="s">
        <v>101</v>
      </c>
      <c r="D786" s="3" t="s">
        <v>77</v>
      </c>
      <c r="E786" s="38" t="s">
        <v>611</v>
      </c>
      <c r="F786" s="3" t="s">
        <v>141</v>
      </c>
      <c r="G786" s="3"/>
      <c r="H786" s="46">
        <f>1880+2367730</f>
        <v>2369610</v>
      </c>
      <c r="I786" s="46">
        <v>0</v>
      </c>
      <c r="J786" s="46">
        <v>0</v>
      </c>
    </row>
    <row r="787" spans="1:10" ht="22.5" x14ac:dyDescent="0.2">
      <c r="A787" s="9" t="s">
        <v>143</v>
      </c>
      <c r="B787" s="3" t="s">
        <v>65</v>
      </c>
      <c r="C787" s="3" t="s">
        <v>101</v>
      </c>
      <c r="D787" s="3" t="s">
        <v>77</v>
      </c>
      <c r="E787" s="38" t="s">
        <v>611</v>
      </c>
      <c r="F787" s="3" t="s">
        <v>141</v>
      </c>
      <c r="G787" s="3" t="s">
        <v>186</v>
      </c>
      <c r="H787" s="46">
        <f>1358500+67500</f>
        <v>1426000</v>
      </c>
      <c r="I787" s="46">
        <v>0</v>
      </c>
      <c r="J787" s="46">
        <v>0</v>
      </c>
    </row>
    <row r="788" spans="1:10" ht="22.5" x14ac:dyDescent="0.2">
      <c r="A788" s="9" t="s">
        <v>143</v>
      </c>
      <c r="B788" s="3" t="s">
        <v>65</v>
      </c>
      <c r="C788" s="3" t="s">
        <v>101</v>
      </c>
      <c r="D788" s="3" t="s">
        <v>77</v>
      </c>
      <c r="E788" s="38" t="s">
        <v>611</v>
      </c>
      <c r="F788" s="3" t="s">
        <v>141</v>
      </c>
      <c r="G788" s="3" t="s">
        <v>428</v>
      </c>
      <c r="H788" s="46">
        <f>32601900+1620300</f>
        <v>34222200</v>
      </c>
      <c r="I788" s="46">
        <v>0</v>
      </c>
      <c r="J788" s="45">
        <v>0</v>
      </c>
    </row>
    <row r="789" spans="1:10" x14ac:dyDescent="0.2">
      <c r="A789" s="2" t="s">
        <v>28</v>
      </c>
      <c r="B789" s="3" t="s">
        <v>65</v>
      </c>
      <c r="C789" s="3" t="s">
        <v>101</v>
      </c>
      <c r="D789" s="3" t="s">
        <v>88</v>
      </c>
      <c r="E789" s="3"/>
      <c r="F789" s="3"/>
      <c r="G789" s="3"/>
      <c r="H789" s="45">
        <f t="shared" ref="H789:J789" si="324">H790</f>
        <v>47127750</v>
      </c>
      <c r="I789" s="45">
        <f t="shared" si="324"/>
        <v>46708450</v>
      </c>
      <c r="J789" s="45">
        <f t="shared" si="324"/>
        <v>46708450</v>
      </c>
    </row>
    <row r="790" spans="1:10" ht="22.5" x14ac:dyDescent="0.2">
      <c r="A790" s="12" t="s">
        <v>416</v>
      </c>
      <c r="B790" s="3" t="s">
        <v>65</v>
      </c>
      <c r="C790" s="3" t="s">
        <v>101</v>
      </c>
      <c r="D790" s="3" t="s">
        <v>88</v>
      </c>
      <c r="E790" s="3" t="s">
        <v>228</v>
      </c>
      <c r="F790" s="3"/>
      <c r="G790" s="3"/>
      <c r="H790" s="45">
        <f>H794+H791</f>
        <v>47127750</v>
      </c>
      <c r="I790" s="45">
        <f>I794+I791</f>
        <v>46708450</v>
      </c>
      <c r="J790" s="45">
        <f>J794+J791</f>
        <v>46708450</v>
      </c>
    </row>
    <row r="791" spans="1:10" ht="22.5" x14ac:dyDescent="0.2">
      <c r="A791" s="12" t="s">
        <v>330</v>
      </c>
      <c r="B791" s="3" t="s">
        <v>65</v>
      </c>
      <c r="C791" s="3" t="s">
        <v>101</v>
      </c>
      <c r="D791" s="3" t="s">
        <v>88</v>
      </c>
      <c r="E791" s="3" t="s">
        <v>261</v>
      </c>
      <c r="F791" s="3"/>
      <c r="G791" s="3"/>
      <c r="H791" s="45">
        <f>H792</f>
        <v>419300</v>
      </c>
      <c r="I791" s="45">
        <f t="shared" ref="I791:J791" si="325">I792</f>
        <v>0</v>
      </c>
      <c r="J791" s="45">
        <f t="shared" si="325"/>
        <v>0</v>
      </c>
    </row>
    <row r="792" spans="1:10" ht="33.75" x14ac:dyDescent="0.2">
      <c r="A792" s="63" t="s">
        <v>751</v>
      </c>
      <c r="B792" s="3" t="s">
        <v>65</v>
      </c>
      <c r="C792" s="3" t="s">
        <v>101</v>
      </c>
      <c r="D792" s="3" t="s">
        <v>88</v>
      </c>
      <c r="E792" s="3" t="s">
        <v>750</v>
      </c>
      <c r="F792" s="3"/>
      <c r="G792" s="3"/>
      <c r="H792" s="45">
        <f>H793</f>
        <v>419300</v>
      </c>
      <c r="I792" s="45">
        <f t="shared" ref="I792:J792" si="326">I793</f>
        <v>0</v>
      </c>
      <c r="J792" s="45">
        <f t="shared" si="326"/>
        <v>0</v>
      </c>
    </row>
    <row r="793" spans="1:10" ht="22.5" x14ac:dyDescent="0.2">
      <c r="A793" s="2" t="s">
        <v>371</v>
      </c>
      <c r="B793" s="3" t="s">
        <v>65</v>
      </c>
      <c r="C793" s="3" t="s">
        <v>101</v>
      </c>
      <c r="D793" s="3" t="s">
        <v>88</v>
      </c>
      <c r="E793" s="3" t="s">
        <v>750</v>
      </c>
      <c r="F793" s="3" t="s">
        <v>83</v>
      </c>
      <c r="G793" s="3"/>
      <c r="H793" s="45">
        <v>419300</v>
      </c>
      <c r="I793" s="45">
        <v>0</v>
      </c>
      <c r="J793" s="45">
        <v>0</v>
      </c>
    </row>
    <row r="794" spans="1:10" ht="22.5" x14ac:dyDescent="0.2">
      <c r="A794" s="2" t="s">
        <v>609</v>
      </c>
      <c r="B794" s="3" t="s">
        <v>65</v>
      </c>
      <c r="C794" s="3" t="s">
        <v>101</v>
      </c>
      <c r="D794" s="3" t="s">
        <v>88</v>
      </c>
      <c r="E794" s="3" t="s">
        <v>250</v>
      </c>
      <c r="F794" s="3"/>
      <c r="G794" s="3"/>
      <c r="H794" s="45">
        <f>H795</f>
        <v>46708450</v>
      </c>
      <c r="I794" s="45">
        <f t="shared" ref="I794:J794" si="327">I795</f>
        <v>46708450</v>
      </c>
      <c r="J794" s="45">
        <f t="shared" si="327"/>
        <v>46708450</v>
      </c>
    </row>
    <row r="795" spans="1:10" ht="33.75" x14ac:dyDescent="0.2">
      <c r="A795" s="11" t="s">
        <v>442</v>
      </c>
      <c r="B795" s="3" t="s">
        <v>65</v>
      </c>
      <c r="C795" s="3" t="s">
        <v>101</v>
      </c>
      <c r="D795" s="3" t="s">
        <v>88</v>
      </c>
      <c r="E795" s="3" t="s">
        <v>336</v>
      </c>
      <c r="F795" s="3"/>
      <c r="G795" s="3"/>
      <c r="H795" s="45">
        <f>H796+H797+H798+H799+H800+H801+H802</f>
        <v>46708450</v>
      </c>
      <c r="I795" s="45">
        <f t="shared" ref="I795:J795" si="328">I796+I797+I798+I799+I800+I801+I802</f>
        <v>46708450</v>
      </c>
      <c r="J795" s="45">
        <f t="shared" si="328"/>
        <v>46708450</v>
      </c>
    </row>
    <row r="796" spans="1:10" ht="22.5" x14ac:dyDescent="0.2">
      <c r="A796" s="10" t="s">
        <v>366</v>
      </c>
      <c r="B796" s="3" t="s">
        <v>65</v>
      </c>
      <c r="C796" s="3" t="s">
        <v>101</v>
      </c>
      <c r="D796" s="3" t="s">
        <v>88</v>
      </c>
      <c r="E796" s="3" t="s">
        <v>336</v>
      </c>
      <c r="F796" s="3" t="s">
        <v>155</v>
      </c>
      <c r="G796" s="3"/>
      <c r="H796" s="45">
        <v>32358450</v>
      </c>
      <c r="I796" s="45">
        <v>32358450</v>
      </c>
      <c r="J796" s="45">
        <v>32358450</v>
      </c>
    </row>
    <row r="797" spans="1:10" ht="33.75" x14ac:dyDescent="0.2">
      <c r="A797" s="10" t="s">
        <v>367</v>
      </c>
      <c r="B797" s="3" t="s">
        <v>65</v>
      </c>
      <c r="C797" s="3" t="s">
        <v>101</v>
      </c>
      <c r="D797" s="3" t="s">
        <v>88</v>
      </c>
      <c r="E797" s="3" t="s">
        <v>336</v>
      </c>
      <c r="F797" s="3" t="s">
        <v>365</v>
      </c>
      <c r="G797" s="3"/>
      <c r="H797" s="45">
        <v>9772250</v>
      </c>
      <c r="I797" s="45">
        <v>9772250</v>
      </c>
      <c r="J797" s="45">
        <v>9772250</v>
      </c>
    </row>
    <row r="798" spans="1:10" ht="22.5" x14ac:dyDescent="0.2">
      <c r="A798" s="2" t="s">
        <v>166</v>
      </c>
      <c r="B798" s="3" t="s">
        <v>65</v>
      </c>
      <c r="C798" s="3" t="s">
        <v>101</v>
      </c>
      <c r="D798" s="3" t="s">
        <v>88</v>
      </c>
      <c r="E798" s="3" t="s">
        <v>336</v>
      </c>
      <c r="F798" s="3" t="s">
        <v>165</v>
      </c>
      <c r="G798" s="3"/>
      <c r="H798" s="45">
        <v>480500</v>
      </c>
      <c r="I798" s="45">
        <v>480500</v>
      </c>
      <c r="J798" s="45">
        <v>480500</v>
      </c>
    </row>
    <row r="799" spans="1:10" ht="22.5" x14ac:dyDescent="0.2">
      <c r="A799" s="2" t="s">
        <v>371</v>
      </c>
      <c r="B799" s="3" t="s">
        <v>65</v>
      </c>
      <c r="C799" s="3" t="s">
        <v>101</v>
      </c>
      <c r="D799" s="3" t="s">
        <v>88</v>
      </c>
      <c r="E799" s="3" t="s">
        <v>336</v>
      </c>
      <c r="F799" s="3" t="s">
        <v>83</v>
      </c>
      <c r="G799" s="3"/>
      <c r="H799" s="45">
        <v>3379900</v>
      </c>
      <c r="I799" s="45">
        <v>2987900</v>
      </c>
      <c r="J799" s="45">
        <v>2987900</v>
      </c>
    </row>
    <row r="800" spans="1:10" ht="22.5" x14ac:dyDescent="0.2">
      <c r="A800" s="13" t="s">
        <v>391</v>
      </c>
      <c r="B800" s="3" t="s">
        <v>65</v>
      </c>
      <c r="C800" s="3" t="s">
        <v>101</v>
      </c>
      <c r="D800" s="3" t="s">
        <v>88</v>
      </c>
      <c r="E800" s="3" t="s">
        <v>336</v>
      </c>
      <c r="F800" s="3" t="s">
        <v>390</v>
      </c>
      <c r="G800" s="3"/>
      <c r="H800" s="45">
        <v>677000</v>
      </c>
      <c r="I800" s="45">
        <v>1069000</v>
      </c>
      <c r="J800" s="45">
        <v>1069000</v>
      </c>
    </row>
    <row r="801" spans="1:10" ht="22.5" x14ac:dyDescent="0.2">
      <c r="A801" s="2" t="s">
        <v>86</v>
      </c>
      <c r="B801" s="3" t="s">
        <v>65</v>
      </c>
      <c r="C801" s="3" t="s">
        <v>101</v>
      </c>
      <c r="D801" s="3" t="s">
        <v>88</v>
      </c>
      <c r="E801" s="3" t="s">
        <v>336</v>
      </c>
      <c r="F801" s="3" t="s">
        <v>84</v>
      </c>
      <c r="G801" s="3"/>
      <c r="H801" s="45">
        <v>29100</v>
      </c>
      <c r="I801" s="45">
        <v>29100</v>
      </c>
      <c r="J801" s="45">
        <v>29100</v>
      </c>
    </row>
    <row r="802" spans="1:10" ht="22.5" x14ac:dyDescent="0.2">
      <c r="A802" s="2" t="s">
        <v>270</v>
      </c>
      <c r="B802" s="3" t="s">
        <v>65</v>
      </c>
      <c r="C802" s="3" t="s">
        <v>101</v>
      </c>
      <c r="D802" s="3" t="s">
        <v>88</v>
      </c>
      <c r="E802" s="3" t="s">
        <v>336</v>
      </c>
      <c r="F802" s="3" t="s">
        <v>85</v>
      </c>
      <c r="G802" s="3"/>
      <c r="H802" s="45">
        <v>11250</v>
      </c>
      <c r="I802" s="45">
        <v>11250</v>
      </c>
      <c r="J802" s="45">
        <v>11250</v>
      </c>
    </row>
    <row r="803" spans="1:10" x14ac:dyDescent="0.2">
      <c r="A803" s="12" t="s">
        <v>167</v>
      </c>
      <c r="B803" s="3" t="s">
        <v>65</v>
      </c>
      <c r="C803" s="3" t="s">
        <v>101</v>
      </c>
      <c r="D803" s="3" t="s">
        <v>101</v>
      </c>
      <c r="E803" s="3"/>
      <c r="F803" s="3"/>
      <c r="G803" s="3"/>
      <c r="H803" s="45">
        <f t="shared" ref="H803:J803" si="329">H804</f>
        <v>543000</v>
      </c>
      <c r="I803" s="45">
        <f t="shared" si="329"/>
        <v>543000</v>
      </c>
      <c r="J803" s="45">
        <f t="shared" si="329"/>
        <v>170000</v>
      </c>
    </row>
    <row r="804" spans="1:10" x14ac:dyDescent="0.2">
      <c r="A804" s="9" t="s">
        <v>603</v>
      </c>
      <c r="B804" s="3" t="s">
        <v>65</v>
      </c>
      <c r="C804" s="3" t="s">
        <v>101</v>
      </c>
      <c r="D804" s="3" t="s">
        <v>101</v>
      </c>
      <c r="E804" s="3" t="s">
        <v>238</v>
      </c>
      <c r="F804" s="3"/>
      <c r="G804" s="3"/>
      <c r="H804" s="45">
        <f>H805</f>
        <v>543000</v>
      </c>
      <c r="I804" s="45">
        <f t="shared" ref="I804:J804" si="330">I805</f>
        <v>543000</v>
      </c>
      <c r="J804" s="45">
        <f t="shared" si="330"/>
        <v>170000</v>
      </c>
    </row>
    <row r="805" spans="1:10" x14ac:dyDescent="0.2">
      <c r="A805" s="2" t="s">
        <v>115</v>
      </c>
      <c r="B805" s="3" t="s">
        <v>65</v>
      </c>
      <c r="C805" s="3" t="s">
        <v>101</v>
      </c>
      <c r="D805" s="3" t="s">
        <v>101</v>
      </c>
      <c r="E805" s="38" t="s">
        <v>114</v>
      </c>
      <c r="F805" s="3"/>
      <c r="G805" s="3"/>
      <c r="H805" s="45">
        <f>H806+H808</f>
        <v>543000</v>
      </c>
      <c r="I805" s="45">
        <f>I806+I808</f>
        <v>543000</v>
      </c>
      <c r="J805" s="45">
        <f>J806+J808</f>
        <v>170000</v>
      </c>
    </row>
    <row r="806" spans="1:10" x14ac:dyDescent="0.2">
      <c r="A806" s="2" t="s">
        <v>426</v>
      </c>
      <c r="B806" s="3" t="s">
        <v>65</v>
      </c>
      <c r="C806" s="3" t="s">
        <v>101</v>
      </c>
      <c r="D806" s="3" t="s">
        <v>101</v>
      </c>
      <c r="E806" s="38" t="s">
        <v>116</v>
      </c>
      <c r="F806" s="3"/>
      <c r="G806" s="3"/>
      <c r="H806" s="45">
        <f t="shared" ref="H806:J806" si="331">H807</f>
        <v>170000</v>
      </c>
      <c r="I806" s="45">
        <f t="shared" si="331"/>
        <v>170000</v>
      </c>
      <c r="J806" s="45">
        <f t="shared" si="331"/>
        <v>170000</v>
      </c>
    </row>
    <row r="807" spans="1:10" ht="22.5" x14ac:dyDescent="0.2">
      <c r="A807" s="9" t="s">
        <v>372</v>
      </c>
      <c r="B807" s="3" t="s">
        <v>65</v>
      </c>
      <c r="C807" s="3" t="s">
        <v>101</v>
      </c>
      <c r="D807" s="3" t="s">
        <v>101</v>
      </c>
      <c r="E807" s="38" t="s">
        <v>116</v>
      </c>
      <c r="F807" s="3" t="s">
        <v>83</v>
      </c>
      <c r="G807" s="3"/>
      <c r="H807" s="45">
        <v>170000</v>
      </c>
      <c r="I807" s="45">
        <v>170000</v>
      </c>
      <c r="J807" s="45">
        <v>170000</v>
      </c>
    </row>
    <row r="808" spans="1:10" x14ac:dyDescent="0.2">
      <c r="A808" s="2" t="s">
        <v>425</v>
      </c>
      <c r="B808" s="3" t="s">
        <v>65</v>
      </c>
      <c r="C808" s="3" t="s">
        <v>101</v>
      </c>
      <c r="D808" s="3" t="s">
        <v>101</v>
      </c>
      <c r="E808" s="38" t="s">
        <v>44</v>
      </c>
      <c r="F808" s="3"/>
      <c r="G808" s="3"/>
      <c r="H808" s="45">
        <f>H809</f>
        <v>373000</v>
      </c>
      <c r="I808" s="45">
        <f t="shared" ref="I808:J808" si="332">I809</f>
        <v>373000</v>
      </c>
      <c r="J808" s="45">
        <f t="shared" si="332"/>
        <v>0</v>
      </c>
    </row>
    <row r="809" spans="1:10" ht="22.5" x14ac:dyDescent="0.2">
      <c r="A809" s="2" t="s">
        <v>233</v>
      </c>
      <c r="B809" s="3" t="s">
        <v>65</v>
      </c>
      <c r="C809" s="3" t="s">
        <v>101</v>
      </c>
      <c r="D809" s="3" t="s">
        <v>101</v>
      </c>
      <c r="E809" s="38" t="s">
        <v>124</v>
      </c>
      <c r="F809" s="3"/>
      <c r="G809" s="3"/>
      <c r="H809" s="45">
        <f>H810+H811</f>
        <v>373000</v>
      </c>
      <c r="I809" s="45">
        <f t="shared" ref="I809:J809" si="333">I810+I811</f>
        <v>373000</v>
      </c>
      <c r="J809" s="45">
        <f t="shared" si="333"/>
        <v>0</v>
      </c>
    </row>
    <row r="810" spans="1:10" ht="22.5" x14ac:dyDescent="0.2">
      <c r="A810" s="2" t="s">
        <v>371</v>
      </c>
      <c r="B810" s="3" t="s">
        <v>65</v>
      </c>
      <c r="C810" s="3" t="s">
        <v>101</v>
      </c>
      <c r="D810" s="3" t="s">
        <v>101</v>
      </c>
      <c r="E810" s="38" t="s">
        <v>124</v>
      </c>
      <c r="F810" s="3" t="s">
        <v>83</v>
      </c>
      <c r="G810" s="3"/>
      <c r="H810" s="45">
        <v>70000</v>
      </c>
      <c r="I810" s="45">
        <v>70000</v>
      </c>
      <c r="J810" s="46">
        <v>0</v>
      </c>
    </row>
    <row r="811" spans="1:10" ht="22.5" x14ac:dyDescent="0.2">
      <c r="A811" s="2" t="s">
        <v>371</v>
      </c>
      <c r="B811" s="3" t="s">
        <v>65</v>
      </c>
      <c r="C811" s="3" t="s">
        <v>101</v>
      </c>
      <c r="D811" s="3" t="s">
        <v>101</v>
      </c>
      <c r="E811" s="38" t="s">
        <v>124</v>
      </c>
      <c r="F811" s="3" t="s">
        <v>83</v>
      </c>
      <c r="G811" s="3" t="s">
        <v>186</v>
      </c>
      <c r="H811" s="46">
        <v>303000</v>
      </c>
      <c r="I811" s="46">
        <v>303000</v>
      </c>
      <c r="J811" s="46">
        <v>0</v>
      </c>
    </row>
    <row r="812" spans="1:10" x14ac:dyDescent="0.2">
      <c r="A812" s="2" t="s">
        <v>157</v>
      </c>
      <c r="B812" s="3" t="s">
        <v>65</v>
      </c>
      <c r="C812" s="3" t="s">
        <v>101</v>
      </c>
      <c r="D812" s="3" t="s">
        <v>99</v>
      </c>
      <c r="E812" s="3"/>
      <c r="F812" s="3"/>
      <c r="G812" s="3"/>
      <c r="H812" s="45">
        <f>H813+H817+H841+H858+H861</f>
        <v>35784313.730000004</v>
      </c>
      <c r="I812" s="45">
        <f>I813+I817+I841+I858+I861</f>
        <v>27564211.310000002</v>
      </c>
      <c r="J812" s="45">
        <f>J813+J817+J841+J858+J861</f>
        <v>27837268.84</v>
      </c>
    </row>
    <row r="813" spans="1:10" ht="33.75" x14ac:dyDescent="0.2">
      <c r="A813" s="2" t="s">
        <v>413</v>
      </c>
      <c r="B813" s="3" t="s">
        <v>65</v>
      </c>
      <c r="C813" s="3" t="s">
        <v>101</v>
      </c>
      <c r="D813" s="3" t="s">
        <v>99</v>
      </c>
      <c r="E813" s="3" t="s">
        <v>253</v>
      </c>
      <c r="F813" s="3"/>
      <c r="G813" s="3"/>
      <c r="H813" s="45">
        <f t="shared" ref="H813:J815" si="334">H814</f>
        <v>100000</v>
      </c>
      <c r="I813" s="45">
        <f t="shared" si="334"/>
        <v>100000</v>
      </c>
      <c r="J813" s="45">
        <f t="shared" si="334"/>
        <v>100000</v>
      </c>
    </row>
    <row r="814" spans="1:10" ht="22.5" x14ac:dyDescent="0.2">
      <c r="A814" s="2" t="s">
        <v>377</v>
      </c>
      <c r="B814" s="3" t="s">
        <v>65</v>
      </c>
      <c r="C814" s="3" t="s">
        <v>101</v>
      </c>
      <c r="D814" s="3" t="s">
        <v>99</v>
      </c>
      <c r="E814" s="3" t="s">
        <v>378</v>
      </c>
      <c r="F814" s="3"/>
      <c r="G814" s="3"/>
      <c r="H814" s="45">
        <f t="shared" si="334"/>
        <v>100000</v>
      </c>
      <c r="I814" s="45">
        <f t="shared" si="334"/>
        <v>100000</v>
      </c>
      <c r="J814" s="45">
        <f t="shared" si="334"/>
        <v>100000</v>
      </c>
    </row>
    <row r="815" spans="1:10" x14ac:dyDescent="0.2">
      <c r="A815" s="14" t="s">
        <v>18</v>
      </c>
      <c r="B815" s="3" t="s">
        <v>65</v>
      </c>
      <c r="C815" s="3" t="s">
        <v>101</v>
      </c>
      <c r="D815" s="3" t="s">
        <v>99</v>
      </c>
      <c r="E815" s="3" t="s">
        <v>456</v>
      </c>
      <c r="F815" s="3"/>
      <c r="G815" s="3"/>
      <c r="H815" s="45">
        <f t="shared" si="334"/>
        <v>100000</v>
      </c>
      <c r="I815" s="45">
        <f t="shared" si="334"/>
        <v>100000</v>
      </c>
      <c r="J815" s="45">
        <f t="shared" si="334"/>
        <v>100000</v>
      </c>
    </row>
    <row r="816" spans="1:10" ht="22.5" x14ac:dyDescent="0.2">
      <c r="A816" s="2" t="s">
        <v>371</v>
      </c>
      <c r="B816" s="3" t="s">
        <v>65</v>
      </c>
      <c r="C816" s="3" t="s">
        <v>101</v>
      </c>
      <c r="D816" s="3" t="s">
        <v>99</v>
      </c>
      <c r="E816" s="3" t="s">
        <v>456</v>
      </c>
      <c r="F816" s="3" t="s">
        <v>83</v>
      </c>
      <c r="G816" s="3"/>
      <c r="H816" s="45">
        <v>100000</v>
      </c>
      <c r="I816" s="45">
        <v>100000</v>
      </c>
      <c r="J816" s="45">
        <v>100000</v>
      </c>
    </row>
    <row r="817" spans="1:10" ht="22.5" x14ac:dyDescent="0.2">
      <c r="A817" s="12" t="s">
        <v>416</v>
      </c>
      <c r="B817" s="3" t="s">
        <v>65</v>
      </c>
      <c r="C817" s="3" t="s">
        <v>101</v>
      </c>
      <c r="D817" s="3" t="s">
        <v>99</v>
      </c>
      <c r="E817" s="3" t="s">
        <v>228</v>
      </c>
      <c r="F817" s="3"/>
      <c r="G817" s="3"/>
      <c r="H817" s="45">
        <f>H818+H822+H825+H828</f>
        <v>26894916.190000001</v>
      </c>
      <c r="I817" s="45">
        <f>I818+I822+I825+I828</f>
        <v>24180785.310000002</v>
      </c>
      <c r="J817" s="45">
        <f>J818+J822+J825+J828</f>
        <v>24453842.84</v>
      </c>
    </row>
    <row r="818" spans="1:10" x14ac:dyDescent="0.2">
      <c r="A818" s="12" t="s">
        <v>221</v>
      </c>
      <c r="B818" s="3" t="s">
        <v>65</v>
      </c>
      <c r="C818" s="3" t="s">
        <v>101</v>
      </c>
      <c r="D818" s="3" t="s">
        <v>99</v>
      </c>
      <c r="E818" s="3" t="s">
        <v>260</v>
      </c>
      <c r="F818" s="3"/>
      <c r="G818" s="3"/>
      <c r="H818" s="45">
        <f>H819</f>
        <v>400000</v>
      </c>
      <c r="I818" s="45">
        <f t="shared" ref="I818:J818" si="335">I819</f>
        <v>400000</v>
      </c>
      <c r="J818" s="45">
        <f t="shared" si="335"/>
        <v>400000</v>
      </c>
    </row>
    <row r="819" spans="1:10" x14ac:dyDescent="0.2">
      <c r="A819" s="17" t="s">
        <v>18</v>
      </c>
      <c r="B819" s="3" t="s">
        <v>65</v>
      </c>
      <c r="C819" s="3" t="s">
        <v>101</v>
      </c>
      <c r="D819" s="3" t="s">
        <v>99</v>
      </c>
      <c r="E819" s="3" t="s">
        <v>340</v>
      </c>
      <c r="F819" s="3"/>
      <c r="G819" s="1"/>
      <c r="H819" s="45">
        <f>H820+H821</f>
        <v>400000</v>
      </c>
      <c r="I819" s="45">
        <f t="shared" ref="I819:J819" si="336">I820+I821</f>
        <v>400000</v>
      </c>
      <c r="J819" s="45">
        <f t="shared" si="336"/>
        <v>400000</v>
      </c>
    </row>
    <row r="820" spans="1:10" ht="22.5" x14ac:dyDescent="0.2">
      <c r="A820" s="9" t="s">
        <v>371</v>
      </c>
      <c r="B820" s="3" t="s">
        <v>65</v>
      </c>
      <c r="C820" s="3" t="s">
        <v>101</v>
      </c>
      <c r="D820" s="3" t="s">
        <v>99</v>
      </c>
      <c r="E820" s="3" t="s">
        <v>340</v>
      </c>
      <c r="F820" s="3" t="s">
        <v>83</v>
      </c>
      <c r="G820" s="3"/>
      <c r="H820" s="45">
        <v>200000</v>
      </c>
      <c r="I820" s="45">
        <v>200000</v>
      </c>
      <c r="J820" s="45">
        <v>200000</v>
      </c>
    </row>
    <row r="821" spans="1:10" ht="22.5" x14ac:dyDescent="0.2">
      <c r="A821" s="9" t="s">
        <v>26</v>
      </c>
      <c r="B821" s="3" t="s">
        <v>65</v>
      </c>
      <c r="C821" s="3" t="s">
        <v>101</v>
      </c>
      <c r="D821" s="3" t="s">
        <v>99</v>
      </c>
      <c r="E821" s="3" t="s">
        <v>340</v>
      </c>
      <c r="F821" s="3" t="s">
        <v>232</v>
      </c>
      <c r="G821" s="3"/>
      <c r="H821" s="45">
        <v>200000</v>
      </c>
      <c r="I821" s="45">
        <v>200000</v>
      </c>
      <c r="J821" s="45">
        <v>200000</v>
      </c>
    </row>
    <row r="822" spans="1:10" ht="22.5" x14ac:dyDescent="0.2">
      <c r="A822" s="9" t="s">
        <v>329</v>
      </c>
      <c r="B822" s="3" t="s">
        <v>65</v>
      </c>
      <c r="C822" s="3" t="s">
        <v>101</v>
      </c>
      <c r="D822" s="3" t="s">
        <v>99</v>
      </c>
      <c r="E822" s="3" t="s">
        <v>227</v>
      </c>
      <c r="F822" s="3"/>
      <c r="G822" s="3"/>
      <c r="H822" s="45">
        <f t="shared" ref="H822:H823" si="337">H823</f>
        <v>200000</v>
      </c>
      <c r="I822" s="45">
        <f t="shared" ref="I822:J823" si="338">I823</f>
        <v>100000</v>
      </c>
      <c r="J822" s="45">
        <f t="shared" si="338"/>
        <v>100000</v>
      </c>
    </row>
    <row r="823" spans="1:10" x14ac:dyDescent="0.2">
      <c r="A823" s="17" t="s">
        <v>18</v>
      </c>
      <c r="B823" s="3" t="s">
        <v>65</v>
      </c>
      <c r="C823" s="3" t="s">
        <v>101</v>
      </c>
      <c r="D823" s="3" t="s">
        <v>99</v>
      </c>
      <c r="E823" s="3" t="s">
        <v>341</v>
      </c>
      <c r="F823" s="3"/>
      <c r="G823" s="3"/>
      <c r="H823" s="45">
        <f t="shared" si="337"/>
        <v>200000</v>
      </c>
      <c r="I823" s="45">
        <f t="shared" si="338"/>
        <v>100000</v>
      </c>
      <c r="J823" s="45">
        <f t="shared" si="338"/>
        <v>100000</v>
      </c>
    </row>
    <row r="824" spans="1:10" ht="22.5" x14ac:dyDescent="0.2">
      <c r="A824" s="9" t="s">
        <v>371</v>
      </c>
      <c r="B824" s="3" t="s">
        <v>65</v>
      </c>
      <c r="C824" s="3" t="s">
        <v>101</v>
      </c>
      <c r="D824" s="3" t="s">
        <v>99</v>
      </c>
      <c r="E824" s="3" t="s">
        <v>341</v>
      </c>
      <c r="F824" s="3" t="s">
        <v>83</v>
      </c>
      <c r="G824" s="3"/>
      <c r="H824" s="45">
        <v>200000</v>
      </c>
      <c r="I824" s="45">
        <v>100000</v>
      </c>
      <c r="J824" s="45">
        <v>100000</v>
      </c>
    </row>
    <row r="825" spans="1:10" ht="22.5" x14ac:dyDescent="0.2">
      <c r="A825" s="12" t="s">
        <v>222</v>
      </c>
      <c r="B825" s="3" t="s">
        <v>65</v>
      </c>
      <c r="C825" s="3" t="s">
        <v>101</v>
      </c>
      <c r="D825" s="3" t="s">
        <v>99</v>
      </c>
      <c r="E825" s="3" t="s">
        <v>261</v>
      </c>
      <c r="F825" s="3"/>
      <c r="G825" s="3"/>
      <c r="H825" s="45">
        <f>H826</f>
        <v>625000</v>
      </c>
      <c r="I825" s="45">
        <f t="shared" ref="I825:J826" si="339">I826</f>
        <v>0</v>
      </c>
      <c r="J825" s="45">
        <f t="shared" si="339"/>
        <v>0</v>
      </c>
    </row>
    <row r="826" spans="1:10" ht="22.5" x14ac:dyDescent="0.2">
      <c r="A826" s="2" t="s">
        <v>32</v>
      </c>
      <c r="B826" s="3" t="s">
        <v>65</v>
      </c>
      <c r="C826" s="3" t="s">
        <v>101</v>
      </c>
      <c r="D826" s="3" t="s">
        <v>99</v>
      </c>
      <c r="E826" s="3" t="s">
        <v>342</v>
      </c>
      <c r="F826" s="3"/>
      <c r="G826" s="3"/>
      <c r="H826" s="45">
        <f>H827</f>
        <v>625000</v>
      </c>
      <c r="I826" s="45">
        <f t="shared" si="339"/>
        <v>0</v>
      </c>
      <c r="J826" s="45">
        <f t="shared" si="339"/>
        <v>0</v>
      </c>
    </row>
    <row r="827" spans="1:10" ht="22.5" x14ac:dyDescent="0.2">
      <c r="A827" s="9" t="s">
        <v>371</v>
      </c>
      <c r="B827" s="3" t="s">
        <v>65</v>
      </c>
      <c r="C827" s="3" t="s">
        <v>101</v>
      </c>
      <c r="D827" s="3" t="s">
        <v>99</v>
      </c>
      <c r="E827" s="3" t="s">
        <v>342</v>
      </c>
      <c r="F827" s="3" t="s">
        <v>83</v>
      </c>
      <c r="G827" s="3"/>
      <c r="H827" s="45">
        <v>625000</v>
      </c>
      <c r="I827" s="46">
        <v>0</v>
      </c>
      <c r="J827" s="46">
        <v>0</v>
      </c>
    </row>
    <row r="828" spans="1:10" x14ac:dyDescent="0.2">
      <c r="A828" s="12" t="s">
        <v>376</v>
      </c>
      <c r="B828" s="3" t="s">
        <v>65</v>
      </c>
      <c r="C828" s="3" t="s">
        <v>101</v>
      </c>
      <c r="D828" s="3" t="s">
        <v>99</v>
      </c>
      <c r="E828" s="3" t="s">
        <v>379</v>
      </c>
      <c r="F828" s="3"/>
      <c r="G828" s="3"/>
      <c r="H828" s="45">
        <f>H829+H833</f>
        <v>25669916.190000001</v>
      </c>
      <c r="I828" s="45">
        <f>I829+I833</f>
        <v>23680785.310000002</v>
      </c>
      <c r="J828" s="45">
        <f>J829+J833</f>
        <v>23953842.84</v>
      </c>
    </row>
    <row r="829" spans="1:10" ht="22.5" x14ac:dyDescent="0.2">
      <c r="A829" s="9" t="s">
        <v>252</v>
      </c>
      <c r="B829" s="3" t="s">
        <v>65</v>
      </c>
      <c r="C829" s="3" t="s">
        <v>101</v>
      </c>
      <c r="D829" s="3" t="s">
        <v>99</v>
      </c>
      <c r="E829" s="3" t="s">
        <v>343</v>
      </c>
      <c r="F829" s="3"/>
      <c r="G829" s="3"/>
      <c r="H829" s="45">
        <f t="shared" ref="H829:J829" si="340">H830+H831+H832</f>
        <v>6630195.2300000004</v>
      </c>
      <c r="I829" s="45">
        <f t="shared" si="340"/>
        <v>6630195.2300000004</v>
      </c>
      <c r="J829" s="45">
        <f t="shared" si="340"/>
        <v>6630195.2300000004</v>
      </c>
    </row>
    <row r="830" spans="1:10" ht="22.5" x14ac:dyDescent="0.2">
      <c r="A830" s="10" t="s">
        <v>362</v>
      </c>
      <c r="B830" s="3" t="s">
        <v>65</v>
      </c>
      <c r="C830" s="3" t="s">
        <v>101</v>
      </c>
      <c r="D830" s="3" t="s">
        <v>99</v>
      </c>
      <c r="E830" s="3" t="s">
        <v>343</v>
      </c>
      <c r="F830" s="3" t="s">
        <v>79</v>
      </c>
      <c r="G830" s="3"/>
      <c r="H830" s="45">
        <f>4472988.48+388912.62</f>
        <v>4861901.1000000006</v>
      </c>
      <c r="I830" s="45">
        <f t="shared" ref="I830:J830" si="341">4472988.48+388912.62</f>
        <v>4861901.1000000006</v>
      </c>
      <c r="J830" s="45">
        <f t="shared" si="341"/>
        <v>4861901.1000000006</v>
      </c>
    </row>
    <row r="831" spans="1:10" ht="33.75" x14ac:dyDescent="0.2">
      <c r="A831" s="10" t="s">
        <v>364</v>
      </c>
      <c r="B831" s="3" t="s">
        <v>65</v>
      </c>
      <c r="C831" s="3" t="s">
        <v>101</v>
      </c>
      <c r="D831" s="3" t="s">
        <v>99</v>
      </c>
      <c r="E831" s="3" t="s">
        <v>343</v>
      </c>
      <c r="F831" s="3" t="s">
        <v>363</v>
      </c>
      <c r="G831" s="3"/>
      <c r="H831" s="45">
        <f>1350842.52+117451.61</f>
        <v>1468294.1300000001</v>
      </c>
      <c r="I831" s="45">
        <f t="shared" ref="I831:J831" si="342">1350842.52+117451.61</f>
        <v>1468294.1300000001</v>
      </c>
      <c r="J831" s="45">
        <f t="shared" si="342"/>
        <v>1468294.1300000001</v>
      </c>
    </row>
    <row r="832" spans="1:10" ht="22.5" x14ac:dyDescent="0.2">
      <c r="A832" s="9" t="s">
        <v>371</v>
      </c>
      <c r="B832" s="3" t="s">
        <v>65</v>
      </c>
      <c r="C832" s="3" t="s">
        <v>101</v>
      </c>
      <c r="D832" s="3" t="s">
        <v>99</v>
      </c>
      <c r="E832" s="3" t="s">
        <v>343</v>
      </c>
      <c r="F832" s="3" t="s">
        <v>83</v>
      </c>
      <c r="G832" s="3"/>
      <c r="H832" s="45">
        <f>50000+250000</f>
        <v>300000</v>
      </c>
      <c r="I832" s="45">
        <f t="shared" ref="I832:J832" si="343">50000+250000</f>
        <v>300000</v>
      </c>
      <c r="J832" s="45">
        <f t="shared" si="343"/>
        <v>300000</v>
      </c>
    </row>
    <row r="833" spans="1:10" ht="33.75" x14ac:dyDescent="0.2">
      <c r="A833" s="2" t="s">
        <v>144</v>
      </c>
      <c r="B833" s="3" t="s">
        <v>65</v>
      </c>
      <c r="C833" s="3" t="s">
        <v>101</v>
      </c>
      <c r="D833" s="3" t="s">
        <v>99</v>
      </c>
      <c r="E833" s="3" t="s">
        <v>344</v>
      </c>
      <c r="F833" s="3"/>
      <c r="G833" s="3"/>
      <c r="H833" s="45">
        <f t="shared" ref="H833:J833" si="344">H834+H835+H836+H837+H838+H839+H840</f>
        <v>19039720.960000001</v>
      </c>
      <c r="I833" s="45">
        <f t="shared" si="344"/>
        <v>17050590.080000002</v>
      </c>
      <c r="J833" s="45">
        <f t="shared" si="344"/>
        <v>17323647.609999999</v>
      </c>
    </row>
    <row r="834" spans="1:10" ht="22.5" x14ac:dyDescent="0.2">
      <c r="A834" s="10" t="s">
        <v>366</v>
      </c>
      <c r="B834" s="3" t="s">
        <v>65</v>
      </c>
      <c r="C834" s="3" t="s">
        <v>101</v>
      </c>
      <c r="D834" s="3" t="s">
        <v>99</v>
      </c>
      <c r="E834" s="3" t="s">
        <v>344</v>
      </c>
      <c r="F834" s="3" t="s">
        <v>155</v>
      </c>
      <c r="G834" s="3"/>
      <c r="H834" s="45">
        <f>1004820.54+10045187.88</f>
        <v>11050008.420000002</v>
      </c>
      <c r="I834" s="45">
        <f t="shared" ref="I834:J834" si="345">1004820.54+10045187.88</f>
        <v>11050008.420000002</v>
      </c>
      <c r="J834" s="45">
        <f t="shared" si="345"/>
        <v>11050008.420000002</v>
      </c>
    </row>
    <row r="835" spans="1:10" ht="33.75" x14ac:dyDescent="0.2">
      <c r="A835" s="10" t="s">
        <v>367</v>
      </c>
      <c r="B835" s="3" t="s">
        <v>65</v>
      </c>
      <c r="C835" s="3" t="s">
        <v>101</v>
      </c>
      <c r="D835" s="3" t="s">
        <v>99</v>
      </c>
      <c r="E835" s="3" t="s">
        <v>344</v>
      </c>
      <c r="F835" s="3" t="s">
        <v>365</v>
      </c>
      <c r="G835" s="3"/>
      <c r="H835" s="45">
        <f>303455.8+3033646.74</f>
        <v>3337102.54</v>
      </c>
      <c r="I835" s="45">
        <f t="shared" ref="I835:J835" si="346">303455.8+3033646.74</f>
        <v>3337102.54</v>
      </c>
      <c r="J835" s="45">
        <f t="shared" si="346"/>
        <v>3337102.54</v>
      </c>
    </row>
    <row r="836" spans="1:10" ht="22.5" x14ac:dyDescent="0.2">
      <c r="A836" s="2" t="s">
        <v>166</v>
      </c>
      <c r="B836" s="3" t="s">
        <v>65</v>
      </c>
      <c r="C836" s="3" t="s">
        <v>101</v>
      </c>
      <c r="D836" s="3" t="s">
        <v>99</v>
      </c>
      <c r="E836" s="3" t="s">
        <v>344</v>
      </c>
      <c r="F836" s="3" t="s">
        <v>165</v>
      </c>
      <c r="G836" s="3"/>
      <c r="H836" s="45">
        <f>404400+960+95000+529000+886950</f>
        <v>1916310</v>
      </c>
      <c r="I836" s="45">
        <f>404400+960+95000+529000+886950-265630.88</f>
        <v>1650679.12</v>
      </c>
      <c r="J836" s="45">
        <f>404400+960+95000+529000+886950-7426.65+14853.3</f>
        <v>1923736.6500000001</v>
      </c>
    </row>
    <row r="837" spans="1:10" ht="22.5" x14ac:dyDescent="0.2">
      <c r="A837" s="2" t="s">
        <v>371</v>
      </c>
      <c r="B837" s="3" t="s">
        <v>65</v>
      </c>
      <c r="C837" s="3" t="s">
        <v>101</v>
      </c>
      <c r="D837" s="3" t="s">
        <v>99</v>
      </c>
      <c r="E837" s="3" t="s">
        <v>344</v>
      </c>
      <c r="F837" s="3" t="s">
        <v>83</v>
      </c>
      <c r="G837" s="3"/>
      <c r="H837" s="45">
        <v>2257400</v>
      </c>
      <c r="I837" s="45">
        <v>700000</v>
      </c>
      <c r="J837" s="45">
        <v>700000</v>
      </c>
    </row>
    <row r="838" spans="1:10" ht="22.5" x14ac:dyDescent="0.2">
      <c r="A838" s="13" t="s">
        <v>391</v>
      </c>
      <c r="B838" s="3" t="s">
        <v>65</v>
      </c>
      <c r="C838" s="3" t="s">
        <v>101</v>
      </c>
      <c r="D838" s="3" t="s">
        <v>99</v>
      </c>
      <c r="E838" s="3" t="s">
        <v>344</v>
      </c>
      <c r="F838" s="3" t="s">
        <v>390</v>
      </c>
      <c r="G838" s="3"/>
      <c r="H838" s="45">
        <v>466100</v>
      </c>
      <c r="I838" s="45">
        <v>300000</v>
      </c>
      <c r="J838" s="45">
        <v>300000</v>
      </c>
    </row>
    <row r="839" spans="1:10" ht="22.5" x14ac:dyDescent="0.2">
      <c r="A839" s="2" t="s">
        <v>86</v>
      </c>
      <c r="B839" s="3" t="s">
        <v>65</v>
      </c>
      <c r="C839" s="3" t="s">
        <v>101</v>
      </c>
      <c r="D839" s="3" t="s">
        <v>99</v>
      </c>
      <c r="E839" s="3" t="s">
        <v>344</v>
      </c>
      <c r="F839" s="3" t="s">
        <v>84</v>
      </c>
      <c r="G839" s="3"/>
      <c r="H839" s="45">
        <v>8100</v>
      </c>
      <c r="I839" s="45">
        <v>8100</v>
      </c>
      <c r="J839" s="45">
        <v>8100</v>
      </c>
    </row>
    <row r="840" spans="1:10" ht="22.5" x14ac:dyDescent="0.2">
      <c r="A840" s="2" t="s">
        <v>270</v>
      </c>
      <c r="B840" s="3" t="s">
        <v>65</v>
      </c>
      <c r="C840" s="3" t="s">
        <v>101</v>
      </c>
      <c r="D840" s="3" t="s">
        <v>99</v>
      </c>
      <c r="E840" s="3" t="s">
        <v>344</v>
      </c>
      <c r="F840" s="3" t="s">
        <v>85</v>
      </c>
      <c r="G840" s="3"/>
      <c r="H840" s="45">
        <v>4700</v>
      </c>
      <c r="I840" s="45">
        <v>4700</v>
      </c>
      <c r="J840" s="45">
        <v>4700</v>
      </c>
    </row>
    <row r="841" spans="1:10" x14ac:dyDescent="0.2">
      <c r="A841" s="14" t="s">
        <v>412</v>
      </c>
      <c r="B841" s="3" t="s">
        <v>65</v>
      </c>
      <c r="C841" s="3" t="s">
        <v>101</v>
      </c>
      <c r="D841" s="3" t="s">
        <v>99</v>
      </c>
      <c r="E841" s="3" t="s">
        <v>254</v>
      </c>
      <c r="F841" s="3"/>
      <c r="G841" s="3"/>
      <c r="H841" s="45">
        <f t="shared" ref="H841:J841" si="347">H842+H845+H854</f>
        <v>8564397.5399999991</v>
      </c>
      <c r="I841" s="45">
        <f t="shared" si="347"/>
        <v>3133426</v>
      </c>
      <c r="J841" s="45">
        <f t="shared" si="347"/>
        <v>3133426</v>
      </c>
    </row>
    <row r="842" spans="1:10" x14ac:dyDescent="0.2">
      <c r="A842" s="14" t="s">
        <v>217</v>
      </c>
      <c r="B842" s="3" t="s">
        <v>65</v>
      </c>
      <c r="C842" s="3" t="s">
        <v>101</v>
      </c>
      <c r="D842" s="3" t="s">
        <v>99</v>
      </c>
      <c r="E842" s="3" t="s">
        <v>262</v>
      </c>
      <c r="F842" s="3"/>
      <c r="G842" s="3"/>
      <c r="H842" s="45">
        <f t="shared" ref="H842:H843" si="348">H843</f>
        <v>130971.54</v>
      </c>
      <c r="I842" s="45">
        <f t="shared" ref="I842:J843" si="349">I843</f>
        <v>0</v>
      </c>
      <c r="J842" s="45">
        <f t="shared" si="349"/>
        <v>0</v>
      </c>
    </row>
    <row r="843" spans="1:10" x14ac:dyDescent="0.2">
      <c r="A843" s="14" t="s">
        <v>18</v>
      </c>
      <c r="B843" s="3" t="s">
        <v>65</v>
      </c>
      <c r="C843" s="3" t="s">
        <v>101</v>
      </c>
      <c r="D843" s="3" t="s">
        <v>99</v>
      </c>
      <c r="E843" s="3" t="s">
        <v>321</v>
      </c>
      <c r="F843" s="3"/>
      <c r="G843" s="3"/>
      <c r="H843" s="45">
        <f t="shared" si="348"/>
        <v>130971.54</v>
      </c>
      <c r="I843" s="45">
        <f t="shared" si="349"/>
        <v>0</v>
      </c>
      <c r="J843" s="45">
        <f t="shared" si="349"/>
        <v>0</v>
      </c>
    </row>
    <row r="844" spans="1:10" ht="22.5" x14ac:dyDescent="0.2">
      <c r="A844" s="2" t="s">
        <v>371</v>
      </c>
      <c r="B844" s="3" t="s">
        <v>65</v>
      </c>
      <c r="C844" s="3" t="s">
        <v>101</v>
      </c>
      <c r="D844" s="3" t="s">
        <v>99</v>
      </c>
      <c r="E844" s="3" t="s">
        <v>321</v>
      </c>
      <c r="F844" s="3" t="s">
        <v>83</v>
      </c>
      <c r="G844" s="3"/>
      <c r="H844" s="45">
        <v>130971.54</v>
      </c>
      <c r="I844" s="46">
        <v>0</v>
      </c>
      <c r="J844" s="46">
        <v>0</v>
      </c>
    </row>
    <row r="845" spans="1:10" ht="22.5" x14ac:dyDescent="0.2">
      <c r="A845" s="2" t="s">
        <v>268</v>
      </c>
      <c r="B845" s="3" t="s">
        <v>65</v>
      </c>
      <c r="C845" s="3" t="s">
        <v>101</v>
      </c>
      <c r="D845" s="3" t="s">
        <v>99</v>
      </c>
      <c r="E845" s="3" t="s">
        <v>259</v>
      </c>
      <c r="F845" s="3"/>
      <c r="G845" s="3"/>
      <c r="H845" s="45">
        <f>H846+H849</f>
        <v>8100626</v>
      </c>
      <c r="I845" s="45">
        <f t="shared" ref="I845:J845" si="350">I846+I849</f>
        <v>2800626</v>
      </c>
      <c r="J845" s="45">
        <f t="shared" si="350"/>
        <v>2800626</v>
      </c>
    </row>
    <row r="846" spans="1:10" ht="22.5" x14ac:dyDescent="0.2">
      <c r="A846" s="2" t="s">
        <v>338</v>
      </c>
      <c r="B846" s="3" t="s">
        <v>65</v>
      </c>
      <c r="C846" s="3" t="s">
        <v>101</v>
      </c>
      <c r="D846" s="3" t="s">
        <v>99</v>
      </c>
      <c r="E846" s="38" t="s">
        <v>339</v>
      </c>
      <c r="F846" s="3"/>
      <c r="G846" s="3"/>
      <c r="H846" s="45">
        <f>H847+H848</f>
        <v>5300000</v>
      </c>
      <c r="I846" s="45">
        <f t="shared" ref="I846:J846" si="351">I847+I848</f>
        <v>0</v>
      </c>
      <c r="J846" s="45">
        <f t="shared" si="351"/>
        <v>0</v>
      </c>
    </row>
    <row r="847" spans="1:10" ht="22.5" x14ac:dyDescent="0.2">
      <c r="A847" s="9" t="s">
        <v>372</v>
      </c>
      <c r="B847" s="3" t="s">
        <v>65</v>
      </c>
      <c r="C847" s="3" t="s">
        <v>101</v>
      </c>
      <c r="D847" s="3" t="s">
        <v>99</v>
      </c>
      <c r="E847" s="38" t="s">
        <v>339</v>
      </c>
      <c r="F847" s="3" t="s">
        <v>83</v>
      </c>
      <c r="G847" s="3"/>
      <c r="H847" s="45">
        <v>2500000</v>
      </c>
      <c r="I847" s="46">
        <v>0</v>
      </c>
      <c r="J847" s="46">
        <v>0</v>
      </c>
    </row>
    <row r="848" spans="1:10" ht="22.5" x14ac:dyDescent="0.2">
      <c r="A848" s="12" t="s">
        <v>143</v>
      </c>
      <c r="B848" s="3" t="s">
        <v>65</v>
      </c>
      <c r="C848" s="3" t="s">
        <v>101</v>
      </c>
      <c r="D848" s="3" t="s">
        <v>99</v>
      </c>
      <c r="E848" s="38" t="s">
        <v>339</v>
      </c>
      <c r="F848" s="3" t="s">
        <v>141</v>
      </c>
      <c r="G848" s="3"/>
      <c r="H848" s="45">
        <v>2800000</v>
      </c>
      <c r="I848" s="46">
        <v>0</v>
      </c>
      <c r="J848" s="46">
        <v>0</v>
      </c>
    </row>
    <row r="849" spans="1:10" ht="22.5" x14ac:dyDescent="0.2">
      <c r="A849" s="2" t="s">
        <v>234</v>
      </c>
      <c r="B849" s="3" t="s">
        <v>65</v>
      </c>
      <c r="C849" s="3" t="s">
        <v>101</v>
      </c>
      <c r="D849" s="3" t="s">
        <v>99</v>
      </c>
      <c r="E849" s="38" t="s">
        <v>337</v>
      </c>
      <c r="F849" s="3"/>
      <c r="G849" s="3"/>
      <c r="H849" s="45">
        <f>H850+H851+H852+H853</f>
        <v>2800626</v>
      </c>
      <c r="I849" s="45">
        <f t="shared" ref="I849:J849" si="352">I850+I851+I852+I853</f>
        <v>2800626</v>
      </c>
      <c r="J849" s="45">
        <f t="shared" si="352"/>
        <v>2800626</v>
      </c>
    </row>
    <row r="850" spans="1:10" ht="22.5" x14ac:dyDescent="0.2">
      <c r="A850" s="9" t="s">
        <v>372</v>
      </c>
      <c r="B850" s="3" t="s">
        <v>65</v>
      </c>
      <c r="C850" s="3" t="s">
        <v>101</v>
      </c>
      <c r="D850" s="3" t="s">
        <v>99</v>
      </c>
      <c r="E850" s="38" t="s">
        <v>337</v>
      </c>
      <c r="F850" s="3" t="s">
        <v>83</v>
      </c>
      <c r="G850" s="3"/>
      <c r="H850" s="45">
        <v>298626</v>
      </c>
      <c r="I850" s="45">
        <v>298626</v>
      </c>
      <c r="J850" s="45">
        <v>298626</v>
      </c>
    </row>
    <row r="851" spans="1:10" ht="22.5" x14ac:dyDescent="0.2">
      <c r="A851" s="9" t="s">
        <v>372</v>
      </c>
      <c r="B851" s="3" t="s">
        <v>65</v>
      </c>
      <c r="C851" s="3" t="s">
        <v>101</v>
      </c>
      <c r="D851" s="3" t="s">
        <v>99</v>
      </c>
      <c r="E851" s="38" t="s">
        <v>337</v>
      </c>
      <c r="F851" s="3" t="s">
        <v>83</v>
      </c>
      <c r="G851" s="3" t="s">
        <v>186</v>
      </c>
      <c r="H851" s="46">
        <v>1620000</v>
      </c>
      <c r="I851" s="46">
        <v>1620000</v>
      </c>
      <c r="J851" s="46">
        <v>1620000</v>
      </c>
    </row>
    <row r="852" spans="1:10" ht="22.5" x14ac:dyDescent="0.2">
      <c r="A852" s="12" t="s">
        <v>143</v>
      </c>
      <c r="B852" s="3" t="s">
        <v>65</v>
      </c>
      <c r="C852" s="3" t="s">
        <v>101</v>
      </c>
      <c r="D852" s="3" t="s">
        <v>99</v>
      </c>
      <c r="E852" s="38" t="s">
        <v>337</v>
      </c>
      <c r="F852" s="3" t="s">
        <v>141</v>
      </c>
      <c r="G852" s="3"/>
      <c r="H852" s="46">
        <v>200000</v>
      </c>
      <c r="I852" s="46">
        <v>200000</v>
      </c>
      <c r="J852" s="46">
        <v>200000</v>
      </c>
    </row>
    <row r="853" spans="1:10" ht="22.5" x14ac:dyDescent="0.2">
      <c r="A853" s="12" t="s">
        <v>143</v>
      </c>
      <c r="B853" s="3" t="s">
        <v>65</v>
      </c>
      <c r="C853" s="3" t="s">
        <v>101</v>
      </c>
      <c r="D853" s="3" t="s">
        <v>99</v>
      </c>
      <c r="E853" s="38" t="s">
        <v>337</v>
      </c>
      <c r="F853" s="3" t="s">
        <v>141</v>
      </c>
      <c r="G853" s="3" t="s">
        <v>186</v>
      </c>
      <c r="H853" s="46">
        <f>661400+20600</f>
        <v>682000</v>
      </c>
      <c r="I853" s="46">
        <f t="shared" ref="I853:J853" si="353">661400+20600</f>
        <v>682000</v>
      </c>
      <c r="J853" s="46">
        <f t="shared" si="353"/>
        <v>682000</v>
      </c>
    </row>
    <row r="854" spans="1:10" ht="22.5" x14ac:dyDescent="0.2">
      <c r="A854" s="9" t="s">
        <v>543</v>
      </c>
      <c r="B854" s="3" t="s">
        <v>65</v>
      </c>
      <c r="C854" s="3" t="s">
        <v>101</v>
      </c>
      <c r="D854" s="3" t="s">
        <v>99</v>
      </c>
      <c r="E854" s="38" t="s">
        <v>220</v>
      </c>
      <c r="F854" s="3"/>
      <c r="G854" s="3"/>
      <c r="H854" s="46">
        <f>H855</f>
        <v>332800</v>
      </c>
      <c r="I854" s="46">
        <f t="shared" ref="I854:J854" si="354">I855</f>
        <v>332800</v>
      </c>
      <c r="J854" s="46">
        <f t="shared" si="354"/>
        <v>332800</v>
      </c>
    </row>
    <row r="855" spans="1:10" ht="22.5" x14ac:dyDescent="0.2">
      <c r="A855" s="9" t="s">
        <v>544</v>
      </c>
      <c r="B855" s="3" t="s">
        <v>65</v>
      </c>
      <c r="C855" s="3" t="s">
        <v>101</v>
      </c>
      <c r="D855" s="3" t="s">
        <v>99</v>
      </c>
      <c r="E855" s="38" t="s">
        <v>542</v>
      </c>
      <c r="F855" s="3"/>
      <c r="G855" s="3"/>
      <c r="H855" s="46">
        <f>H856+H857</f>
        <v>332800</v>
      </c>
      <c r="I855" s="46">
        <f t="shared" ref="I855:J855" si="355">I856+I857</f>
        <v>332800</v>
      </c>
      <c r="J855" s="46">
        <f t="shared" si="355"/>
        <v>332800</v>
      </c>
    </row>
    <row r="856" spans="1:10" ht="22.5" x14ac:dyDescent="0.2">
      <c r="A856" s="9" t="s">
        <v>372</v>
      </c>
      <c r="B856" s="3" t="s">
        <v>65</v>
      </c>
      <c r="C856" s="3" t="s">
        <v>101</v>
      </c>
      <c r="D856" s="3" t="s">
        <v>99</v>
      </c>
      <c r="E856" s="38" t="s">
        <v>542</v>
      </c>
      <c r="F856" s="3" t="s">
        <v>83</v>
      </c>
      <c r="G856" s="3"/>
      <c r="H856" s="45">
        <v>27000</v>
      </c>
      <c r="I856" s="45">
        <v>27000</v>
      </c>
      <c r="J856" s="45">
        <v>27000</v>
      </c>
    </row>
    <row r="857" spans="1:10" ht="22.5" x14ac:dyDescent="0.2">
      <c r="A857" s="9" t="s">
        <v>372</v>
      </c>
      <c r="B857" s="3" t="s">
        <v>65</v>
      </c>
      <c r="C857" s="3" t="s">
        <v>101</v>
      </c>
      <c r="D857" s="3" t="s">
        <v>99</v>
      </c>
      <c r="E857" s="38" t="s">
        <v>542</v>
      </c>
      <c r="F857" s="3" t="s">
        <v>83</v>
      </c>
      <c r="G857" s="3" t="s">
        <v>186</v>
      </c>
      <c r="H857" s="46">
        <v>305800</v>
      </c>
      <c r="I857" s="46">
        <v>305800</v>
      </c>
      <c r="J857" s="46">
        <v>305800</v>
      </c>
    </row>
    <row r="858" spans="1:10" ht="22.5" x14ac:dyDescent="0.2">
      <c r="A858" s="12" t="s">
        <v>35</v>
      </c>
      <c r="B858" s="3" t="s">
        <v>65</v>
      </c>
      <c r="C858" s="3" t="s">
        <v>101</v>
      </c>
      <c r="D858" s="3" t="s">
        <v>99</v>
      </c>
      <c r="E858" s="3" t="s">
        <v>236</v>
      </c>
      <c r="F858" s="3"/>
      <c r="G858" s="3"/>
      <c r="H858" s="45">
        <f t="shared" ref="H858:H859" si="356">H859</f>
        <v>150000</v>
      </c>
      <c r="I858" s="45">
        <f t="shared" ref="I858:J859" si="357">I859</f>
        <v>150000</v>
      </c>
      <c r="J858" s="45">
        <f t="shared" si="357"/>
        <v>150000</v>
      </c>
    </row>
    <row r="859" spans="1:10" x14ac:dyDescent="0.2">
      <c r="A859" s="2" t="s">
        <v>235</v>
      </c>
      <c r="B859" s="3" t="s">
        <v>65</v>
      </c>
      <c r="C859" s="3" t="s">
        <v>101</v>
      </c>
      <c r="D859" s="3" t="s">
        <v>99</v>
      </c>
      <c r="E859" s="3" t="s">
        <v>281</v>
      </c>
      <c r="F859" s="3"/>
      <c r="G859" s="3"/>
      <c r="H859" s="45">
        <f t="shared" si="356"/>
        <v>150000</v>
      </c>
      <c r="I859" s="45">
        <f t="shared" si="357"/>
        <v>150000</v>
      </c>
      <c r="J859" s="45">
        <f t="shared" si="357"/>
        <v>150000</v>
      </c>
    </row>
    <row r="860" spans="1:10" ht="22.5" x14ac:dyDescent="0.2">
      <c r="A860" s="2" t="s">
        <v>371</v>
      </c>
      <c r="B860" s="3" t="s">
        <v>65</v>
      </c>
      <c r="C860" s="3" t="s">
        <v>101</v>
      </c>
      <c r="D860" s="3" t="s">
        <v>99</v>
      </c>
      <c r="E860" s="3" t="s">
        <v>281</v>
      </c>
      <c r="F860" s="3" t="s">
        <v>83</v>
      </c>
      <c r="G860" s="3"/>
      <c r="H860" s="45">
        <v>150000</v>
      </c>
      <c r="I860" s="45">
        <v>150000</v>
      </c>
      <c r="J860" s="45">
        <v>150000</v>
      </c>
    </row>
    <row r="861" spans="1:10" ht="33.75" x14ac:dyDescent="0.2">
      <c r="A861" s="12" t="s">
        <v>438</v>
      </c>
      <c r="B861" s="3" t="s">
        <v>65</v>
      </c>
      <c r="C861" s="3" t="s">
        <v>101</v>
      </c>
      <c r="D861" s="3" t="s">
        <v>99</v>
      </c>
      <c r="E861" s="3" t="s">
        <v>451</v>
      </c>
      <c r="F861" s="3"/>
      <c r="G861" s="3"/>
      <c r="H861" s="45">
        <f t="shared" ref="H861:H862" si="358">H862</f>
        <v>75000</v>
      </c>
      <c r="I861" s="45">
        <f t="shared" ref="I861:J862" si="359">I862</f>
        <v>0</v>
      </c>
      <c r="J861" s="45">
        <f t="shared" si="359"/>
        <v>0</v>
      </c>
    </row>
    <row r="862" spans="1:10" ht="33.75" x14ac:dyDescent="0.2">
      <c r="A862" s="12" t="s">
        <v>568</v>
      </c>
      <c r="B862" s="3" t="s">
        <v>65</v>
      </c>
      <c r="C862" s="3" t="s">
        <v>101</v>
      </c>
      <c r="D862" s="3" t="s">
        <v>99</v>
      </c>
      <c r="E862" s="3" t="s">
        <v>452</v>
      </c>
      <c r="F862" s="40"/>
      <c r="G862" s="40"/>
      <c r="H862" s="43">
        <f t="shared" si="358"/>
        <v>75000</v>
      </c>
      <c r="I862" s="43">
        <f t="shared" si="359"/>
        <v>0</v>
      </c>
      <c r="J862" s="43">
        <f t="shared" si="359"/>
        <v>0</v>
      </c>
    </row>
    <row r="863" spans="1:10" ht="22.5" x14ac:dyDescent="0.2">
      <c r="A863" s="2" t="s">
        <v>371</v>
      </c>
      <c r="B863" s="3" t="s">
        <v>65</v>
      </c>
      <c r="C863" s="3" t="s">
        <v>101</v>
      </c>
      <c r="D863" s="3" t="s">
        <v>99</v>
      </c>
      <c r="E863" s="3" t="s">
        <v>452</v>
      </c>
      <c r="F863" s="3" t="s">
        <v>83</v>
      </c>
      <c r="G863" s="3"/>
      <c r="H863" s="45">
        <v>75000</v>
      </c>
      <c r="I863" s="45">
        <v>0</v>
      </c>
      <c r="J863" s="45">
        <v>0</v>
      </c>
    </row>
    <row r="864" spans="1:10" x14ac:dyDescent="0.2">
      <c r="A864" s="12" t="s">
        <v>136</v>
      </c>
      <c r="B864" s="3" t="s">
        <v>65</v>
      </c>
      <c r="C864" s="3" t="s">
        <v>135</v>
      </c>
      <c r="D864" s="3" t="s">
        <v>75</v>
      </c>
      <c r="E864" s="3"/>
      <c r="F864" s="3"/>
      <c r="G864" s="3"/>
      <c r="H864" s="45">
        <f>H868+H865</f>
        <v>41590170.519999996</v>
      </c>
      <c r="I864" s="45">
        <f>I868+I865</f>
        <v>31171500</v>
      </c>
      <c r="J864" s="45">
        <f>J868+J865</f>
        <v>31171500</v>
      </c>
    </row>
    <row r="865" spans="1:10" x14ac:dyDescent="0.2">
      <c r="A865" s="50" t="s">
        <v>137</v>
      </c>
      <c r="B865" s="3" t="s">
        <v>65</v>
      </c>
      <c r="C865" s="51" t="s">
        <v>135</v>
      </c>
      <c r="D865" s="51" t="s">
        <v>88</v>
      </c>
      <c r="E865" s="51"/>
      <c r="F865" s="51"/>
      <c r="G865" s="51"/>
      <c r="H865" s="53">
        <f t="shared" ref="H865:J866" si="360">H866</f>
        <v>10418670.52</v>
      </c>
      <c r="I865" s="53">
        <f t="shared" si="360"/>
        <v>0</v>
      </c>
      <c r="J865" s="53">
        <f t="shared" si="360"/>
        <v>0</v>
      </c>
    </row>
    <row r="866" spans="1:10" ht="33.75" x14ac:dyDescent="0.2">
      <c r="A866" s="50" t="s">
        <v>717</v>
      </c>
      <c r="B866" s="3" t="s">
        <v>65</v>
      </c>
      <c r="C866" s="51" t="s">
        <v>135</v>
      </c>
      <c r="D866" s="51" t="s">
        <v>88</v>
      </c>
      <c r="E866" s="51" t="s">
        <v>211</v>
      </c>
      <c r="F866" s="51"/>
      <c r="G866" s="51"/>
      <c r="H866" s="53">
        <f t="shared" si="360"/>
        <v>10418670.52</v>
      </c>
      <c r="I866" s="53">
        <f t="shared" si="360"/>
        <v>0</v>
      </c>
      <c r="J866" s="53">
        <f t="shared" si="360"/>
        <v>0</v>
      </c>
    </row>
    <row r="867" spans="1:10" ht="22.5" x14ac:dyDescent="0.2">
      <c r="A867" s="63" t="s">
        <v>26</v>
      </c>
      <c r="B867" s="51" t="s">
        <v>65</v>
      </c>
      <c r="C867" s="51" t="s">
        <v>135</v>
      </c>
      <c r="D867" s="51" t="s">
        <v>88</v>
      </c>
      <c r="E867" s="51" t="s">
        <v>211</v>
      </c>
      <c r="F867" s="51" t="s">
        <v>232</v>
      </c>
      <c r="G867" s="51"/>
      <c r="H867" s="53">
        <v>10418670.52</v>
      </c>
      <c r="I867" s="53">
        <v>0</v>
      </c>
      <c r="J867" s="53">
        <v>0</v>
      </c>
    </row>
    <row r="868" spans="1:10" x14ac:dyDescent="0.2">
      <c r="A868" s="12" t="s">
        <v>158</v>
      </c>
      <c r="B868" s="3" t="s">
        <v>65</v>
      </c>
      <c r="C868" s="3" t="s">
        <v>135</v>
      </c>
      <c r="D868" s="3" t="s">
        <v>80</v>
      </c>
      <c r="E868" s="3"/>
      <c r="F868" s="3"/>
      <c r="G868" s="3"/>
      <c r="H868" s="45">
        <f>H869+H875</f>
        <v>31171500</v>
      </c>
      <c r="I868" s="45">
        <f>I869+I875</f>
        <v>31171500</v>
      </c>
      <c r="J868" s="45">
        <f>J869+J875</f>
        <v>31171500</v>
      </c>
    </row>
    <row r="869" spans="1:10" ht="22.5" x14ac:dyDescent="0.2">
      <c r="A869" s="12" t="s">
        <v>416</v>
      </c>
      <c r="B869" s="3" t="s">
        <v>65</v>
      </c>
      <c r="C869" s="3" t="s">
        <v>135</v>
      </c>
      <c r="D869" s="3" t="s">
        <v>80</v>
      </c>
      <c r="E869" s="3" t="s">
        <v>228</v>
      </c>
      <c r="F869" s="3"/>
      <c r="G869" s="3"/>
      <c r="H869" s="45">
        <f t="shared" ref="H869:J869" si="361">H870</f>
        <v>16927400</v>
      </c>
      <c r="I869" s="45">
        <f t="shared" si="361"/>
        <v>16927400</v>
      </c>
      <c r="J869" s="45">
        <f t="shared" si="361"/>
        <v>16927400</v>
      </c>
    </row>
    <row r="870" spans="1:10" ht="22.5" x14ac:dyDescent="0.2">
      <c r="A870" s="12" t="s">
        <v>223</v>
      </c>
      <c r="B870" s="3" t="s">
        <v>65</v>
      </c>
      <c r="C870" s="3" t="s">
        <v>135</v>
      </c>
      <c r="D870" s="3" t="s">
        <v>80</v>
      </c>
      <c r="E870" s="3" t="s">
        <v>257</v>
      </c>
      <c r="F870" s="3"/>
      <c r="G870" s="3"/>
      <c r="H870" s="45">
        <f>H871+H873</f>
        <v>16927400</v>
      </c>
      <c r="I870" s="45">
        <f t="shared" ref="I870:J870" si="362">I871+I873</f>
        <v>16927400</v>
      </c>
      <c r="J870" s="45">
        <f t="shared" si="362"/>
        <v>16927400</v>
      </c>
    </row>
    <row r="871" spans="1:10" ht="56.25" x14ac:dyDescent="0.2">
      <c r="A871" s="57" t="s">
        <v>665</v>
      </c>
      <c r="B871" s="3" t="s">
        <v>65</v>
      </c>
      <c r="C871" s="3" t="s">
        <v>135</v>
      </c>
      <c r="D871" s="3" t="s">
        <v>80</v>
      </c>
      <c r="E871" s="3" t="s">
        <v>194</v>
      </c>
      <c r="F871" s="3"/>
      <c r="G871" s="3"/>
      <c r="H871" s="45">
        <f>H872</f>
        <v>15831700</v>
      </c>
      <c r="I871" s="45">
        <f t="shared" ref="I871:J871" si="363">I872</f>
        <v>15831700</v>
      </c>
      <c r="J871" s="45">
        <f t="shared" si="363"/>
        <v>15831700</v>
      </c>
    </row>
    <row r="872" spans="1:10" ht="22.5" x14ac:dyDescent="0.2">
      <c r="A872" s="2" t="s">
        <v>161</v>
      </c>
      <c r="B872" s="3" t="s">
        <v>65</v>
      </c>
      <c r="C872" s="3" t="s">
        <v>135</v>
      </c>
      <c r="D872" s="3" t="s">
        <v>80</v>
      </c>
      <c r="E872" s="3" t="s">
        <v>194</v>
      </c>
      <c r="F872" s="3" t="s">
        <v>160</v>
      </c>
      <c r="G872" s="3" t="s">
        <v>186</v>
      </c>
      <c r="H872" s="46">
        <v>15831700</v>
      </c>
      <c r="I872" s="46">
        <v>15831700</v>
      </c>
      <c r="J872" s="46">
        <v>15831700</v>
      </c>
    </row>
    <row r="873" spans="1:10" s="56" customFormat="1" ht="67.5" x14ac:dyDescent="0.2">
      <c r="A873" s="57" t="s">
        <v>659</v>
      </c>
      <c r="B873" s="42" t="s">
        <v>65</v>
      </c>
      <c r="C873" s="42" t="s">
        <v>135</v>
      </c>
      <c r="D873" s="42" t="s">
        <v>80</v>
      </c>
      <c r="E873" s="42" t="s">
        <v>658</v>
      </c>
      <c r="F873" s="42"/>
      <c r="G873" s="42"/>
      <c r="H873" s="55">
        <f>H874</f>
        <v>1095700</v>
      </c>
      <c r="I873" s="55">
        <f t="shared" ref="I873:J873" si="364">I874</f>
        <v>1095700</v>
      </c>
      <c r="J873" s="55">
        <f t="shared" si="364"/>
        <v>1095700</v>
      </c>
    </row>
    <row r="874" spans="1:10" ht="22.5" x14ac:dyDescent="0.2">
      <c r="A874" s="2" t="s">
        <v>161</v>
      </c>
      <c r="B874" s="3" t="s">
        <v>65</v>
      </c>
      <c r="C874" s="3" t="s">
        <v>135</v>
      </c>
      <c r="D874" s="3" t="s">
        <v>80</v>
      </c>
      <c r="E874" s="3" t="s">
        <v>658</v>
      </c>
      <c r="F874" s="3" t="s">
        <v>160</v>
      </c>
      <c r="G874" s="3" t="s">
        <v>186</v>
      </c>
      <c r="H874" s="46">
        <v>1095700</v>
      </c>
      <c r="I874" s="46">
        <v>1095700</v>
      </c>
      <c r="J874" s="46">
        <v>1095700</v>
      </c>
    </row>
    <row r="875" spans="1:10" ht="22.5" x14ac:dyDescent="0.2">
      <c r="A875" s="12" t="s">
        <v>415</v>
      </c>
      <c r="B875" s="3" t="s">
        <v>65</v>
      </c>
      <c r="C875" s="3" t="s">
        <v>135</v>
      </c>
      <c r="D875" s="3" t="s">
        <v>80</v>
      </c>
      <c r="E875" s="3" t="s">
        <v>229</v>
      </c>
      <c r="F875" s="3"/>
      <c r="G875" s="3"/>
      <c r="H875" s="45">
        <f>H876+H880</f>
        <v>14244100</v>
      </c>
      <c r="I875" s="45">
        <f t="shared" ref="I875:J875" si="365">I876+I880</f>
        <v>14244100</v>
      </c>
      <c r="J875" s="45">
        <f t="shared" si="365"/>
        <v>14244100</v>
      </c>
    </row>
    <row r="876" spans="1:10" x14ac:dyDescent="0.2">
      <c r="A876" s="10" t="s">
        <v>15</v>
      </c>
      <c r="B876" s="3" t="s">
        <v>65</v>
      </c>
      <c r="C876" s="3" t="s">
        <v>135</v>
      </c>
      <c r="D876" s="3" t="s">
        <v>80</v>
      </c>
      <c r="E876" s="3" t="s">
        <v>3</v>
      </c>
      <c r="F876" s="3"/>
      <c r="G876" s="3"/>
      <c r="H876" s="45">
        <f>H877</f>
        <v>13858450</v>
      </c>
      <c r="I876" s="45">
        <f t="shared" ref="I876:J876" si="366">I877</f>
        <v>13858450</v>
      </c>
      <c r="J876" s="45">
        <f t="shared" si="366"/>
        <v>13858450</v>
      </c>
    </row>
    <row r="877" spans="1:10" ht="45" x14ac:dyDescent="0.2">
      <c r="A877" s="27" t="s">
        <v>476</v>
      </c>
      <c r="B877" s="3" t="s">
        <v>65</v>
      </c>
      <c r="C877" s="3" t="s">
        <v>135</v>
      </c>
      <c r="D877" s="3" t="s">
        <v>80</v>
      </c>
      <c r="E877" s="3" t="s">
        <v>195</v>
      </c>
      <c r="F877" s="3"/>
      <c r="G877" s="3"/>
      <c r="H877" s="45">
        <f>H878+H879</f>
        <v>13858450</v>
      </c>
      <c r="I877" s="45">
        <f t="shared" ref="I877:J877" si="367">I878+I879</f>
        <v>13858450</v>
      </c>
      <c r="J877" s="45">
        <f t="shared" si="367"/>
        <v>13858450</v>
      </c>
    </row>
    <row r="878" spans="1:10" ht="22.5" x14ac:dyDescent="0.2">
      <c r="A878" s="2" t="s">
        <v>371</v>
      </c>
      <c r="B878" s="3" t="s">
        <v>65</v>
      </c>
      <c r="C878" s="3" t="s">
        <v>135</v>
      </c>
      <c r="D878" s="3" t="s">
        <v>80</v>
      </c>
      <c r="E878" s="3" t="s">
        <v>195</v>
      </c>
      <c r="F878" s="39" t="s">
        <v>83</v>
      </c>
      <c r="G878" s="3" t="s">
        <v>186</v>
      </c>
      <c r="H878" s="46">
        <v>9929440</v>
      </c>
      <c r="I878" s="46">
        <v>10814350</v>
      </c>
      <c r="J878" s="46">
        <v>10814350</v>
      </c>
    </row>
    <row r="879" spans="1:10" ht="22.5" x14ac:dyDescent="0.2">
      <c r="A879" s="12" t="s">
        <v>143</v>
      </c>
      <c r="B879" s="3" t="s">
        <v>65</v>
      </c>
      <c r="C879" s="3" t="s">
        <v>135</v>
      </c>
      <c r="D879" s="3" t="s">
        <v>80</v>
      </c>
      <c r="E879" s="3" t="s">
        <v>195</v>
      </c>
      <c r="F879" s="39" t="s">
        <v>141</v>
      </c>
      <c r="G879" s="3" t="s">
        <v>186</v>
      </c>
      <c r="H879" s="46">
        <v>3929010</v>
      </c>
      <c r="I879" s="46">
        <v>3044100</v>
      </c>
      <c r="J879" s="46">
        <v>3044100</v>
      </c>
    </row>
    <row r="880" spans="1:10" ht="22.5" x14ac:dyDescent="0.2">
      <c r="A880" s="12" t="s">
        <v>6</v>
      </c>
      <c r="B880" s="3" t="s">
        <v>65</v>
      </c>
      <c r="C880" s="3" t="s">
        <v>135</v>
      </c>
      <c r="D880" s="3" t="s">
        <v>80</v>
      </c>
      <c r="E880" s="3" t="s">
        <v>4</v>
      </c>
      <c r="F880" s="3"/>
      <c r="G880" s="3"/>
      <c r="H880" s="45">
        <f t="shared" ref="H880:H881" si="368">H881</f>
        <v>385650</v>
      </c>
      <c r="I880" s="45">
        <f t="shared" ref="I880:J881" si="369">I881</f>
        <v>385650</v>
      </c>
      <c r="J880" s="45">
        <f t="shared" si="369"/>
        <v>385650</v>
      </c>
    </row>
    <row r="881" spans="1:10" ht="45" x14ac:dyDescent="0.2">
      <c r="A881" s="27" t="s">
        <v>476</v>
      </c>
      <c r="B881" s="3" t="s">
        <v>65</v>
      </c>
      <c r="C881" s="3" t="s">
        <v>135</v>
      </c>
      <c r="D881" s="3" t="s">
        <v>80</v>
      </c>
      <c r="E881" s="3" t="s">
        <v>196</v>
      </c>
      <c r="F881" s="3"/>
      <c r="G881" s="3"/>
      <c r="H881" s="45">
        <f t="shared" si="368"/>
        <v>385650</v>
      </c>
      <c r="I881" s="45">
        <f t="shared" si="369"/>
        <v>385650</v>
      </c>
      <c r="J881" s="45">
        <f t="shared" si="369"/>
        <v>385650</v>
      </c>
    </row>
    <row r="882" spans="1:10" ht="22.5" x14ac:dyDescent="0.2">
      <c r="A882" s="10" t="s">
        <v>501</v>
      </c>
      <c r="B882" s="3" t="s">
        <v>65</v>
      </c>
      <c r="C882" s="3" t="s">
        <v>135</v>
      </c>
      <c r="D882" s="3" t="s">
        <v>80</v>
      </c>
      <c r="E882" s="3" t="s">
        <v>196</v>
      </c>
      <c r="F882" s="39" t="s">
        <v>500</v>
      </c>
      <c r="G882" s="3" t="s">
        <v>186</v>
      </c>
      <c r="H882" s="46">
        <v>385650</v>
      </c>
      <c r="I882" s="46">
        <v>385650</v>
      </c>
      <c r="J882" s="46">
        <v>385650</v>
      </c>
    </row>
    <row r="883" spans="1:10" x14ac:dyDescent="0.2">
      <c r="A883" s="13" t="s">
        <v>400</v>
      </c>
      <c r="B883" s="3" t="s">
        <v>65</v>
      </c>
      <c r="C883" s="3" t="s">
        <v>105</v>
      </c>
      <c r="D883" s="3" t="s">
        <v>75</v>
      </c>
      <c r="E883" s="3"/>
      <c r="F883" s="39"/>
      <c r="G883" s="3"/>
      <c r="H883" s="46">
        <f>H884</f>
        <v>953500</v>
      </c>
      <c r="I883" s="46">
        <f t="shared" ref="I883:J883" si="370">I884</f>
        <v>953500</v>
      </c>
      <c r="J883" s="46">
        <f t="shared" si="370"/>
        <v>953500</v>
      </c>
    </row>
    <row r="884" spans="1:10" x14ac:dyDescent="0.2">
      <c r="A884" s="9" t="s">
        <v>106</v>
      </c>
      <c r="B884" s="3" t="s">
        <v>65</v>
      </c>
      <c r="C884" s="3" t="s">
        <v>105</v>
      </c>
      <c r="D884" s="3" t="s">
        <v>77</v>
      </c>
      <c r="E884" s="3"/>
      <c r="F884" s="3"/>
      <c r="G884" s="3"/>
      <c r="H884" s="45">
        <f>H885</f>
        <v>953500</v>
      </c>
      <c r="I884" s="45">
        <f t="shared" ref="I884:J885" si="371">I885</f>
        <v>953500</v>
      </c>
      <c r="J884" s="45">
        <f t="shared" si="371"/>
        <v>953500</v>
      </c>
    </row>
    <row r="885" spans="1:10" ht="22.5" x14ac:dyDescent="0.2">
      <c r="A885" s="9" t="s">
        <v>649</v>
      </c>
      <c r="B885" s="3" t="s">
        <v>65</v>
      </c>
      <c r="C885" s="3" t="s">
        <v>105</v>
      </c>
      <c r="D885" s="3" t="s">
        <v>77</v>
      </c>
      <c r="E885" s="3" t="s">
        <v>380</v>
      </c>
      <c r="F885" s="3"/>
      <c r="G885" s="3"/>
      <c r="H885" s="45">
        <f t="shared" ref="H885" si="372">H886</f>
        <v>953500</v>
      </c>
      <c r="I885" s="45">
        <f t="shared" si="371"/>
        <v>953500</v>
      </c>
      <c r="J885" s="45">
        <f t="shared" si="371"/>
        <v>953500</v>
      </c>
    </row>
    <row r="886" spans="1:10" ht="33.75" x14ac:dyDescent="0.2">
      <c r="A886" s="10" t="s">
        <v>656</v>
      </c>
      <c r="B886" s="3" t="s">
        <v>65</v>
      </c>
      <c r="C886" s="3" t="s">
        <v>105</v>
      </c>
      <c r="D886" s="3" t="s">
        <v>77</v>
      </c>
      <c r="E886" s="39" t="s">
        <v>347</v>
      </c>
      <c r="F886" s="3"/>
      <c r="G886" s="3"/>
      <c r="H886" s="45">
        <f>H887+H888</f>
        <v>953500</v>
      </c>
      <c r="I886" s="45">
        <f t="shared" ref="I886:J886" si="373">I887+I888</f>
        <v>953500</v>
      </c>
      <c r="J886" s="45">
        <f t="shared" si="373"/>
        <v>953500</v>
      </c>
    </row>
    <row r="887" spans="1:10" ht="22.5" x14ac:dyDescent="0.2">
      <c r="A887" s="9" t="s">
        <v>371</v>
      </c>
      <c r="B887" s="3" t="s">
        <v>65</v>
      </c>
      <c r="C887" s="3" t="s">
        <v>105</v>
      </c>
      <c r="D887" s="3" t="s">
        <v>77</v>
      </c>
      <c r="E887" s="39" t="s">
        <v>347</v>
      </c>
      <c r="F887" s="3" t="s">
        <v>83</v>
      </c>
      <c r="G887" s="3"/>
      <c r="H887" s="45">
        <v>73000</v>
      </c>
      <c r="I887" s="45">
        <v>73000</v>
      </c>
      <c r="J887" s="45">
        <v>73000</v>
      </c>
    </row>
    <row r="888" spans="1:10" ht="22.5" x14ac:dyDescent="0.2">
      <c r="A888" s="9" t="s">
        <v>371</v>
      </c>
      <c r="B888" s="3" t="s">
        <v>65</v>
      </c>
      <c r="C888" s="3" t="s">
        <v>105</v>
      </c>
      <c r="D888" s="3" t="s">
        <v>77</v>
      </c>
      <c r="E888" s="39" t="s">
        <v>347</v>
      </c>
      <c r="F888" s="3" t="s">
        <v>83</v>
      </c>
      <c r="G888" s="3" t="s">
        <v>186</v>
      </c>
      <c r="H888" s="46">
        <v>880500</v>
      </c>
      <c r="I888" s="46">
        <v>880500</v>
      </c>
      <c r="J888" s="46">
        <v>880500</v>
      </c>
    </row>
    <row r="889" spans="1:10" ht="22.5" x14ac:dyDescent="0.2">
      <c r="A889" s="2" t="s">
        <v>59</v>
      </c>
      <c r="B889" s="3" t="s">
        <v>66</v>
      </c>
      <c r="C889" s="28"/>
      <c r="D889" s="28"/>
      <c r="E889" s="28"/>
      <c r="F889" s="28"/>
      <c r="G889" s="28"/>
      <c r="H889" s="45">
        <f>H890+H896</f>
        <v>454170777.05000001</v>
      </c>
      <c r="I889" s="45">
        <f t="shared" ref="I889:J889" si="374">I890+I896</f>
        <v>471512418</v>
      </c>
      <c r="J889" s="45">
        <f t="shared" si="374"/>
        <v>482216918</v>
      </c>
    </row>
    <row r="890" spans="1:10" x14ac:dyDescent="0.2">
      <c r="A890" s="2" t="s">
        <v>151</v>
      </c>
      <c r="B890" s="3" t="s">
        <v>66</v>
      </c>
      <c r="C890" s="3" t="s">
        <v>101</v>
      </c>
      <c r="D890" s="3" t="s">
        <v>75</v>
      </c>
      <c r="E890" s="28"/>
      <c r="F890" s="28"/>
      <c r="G890" s="28"/>
      <c r="H890" s="45">
        <f t="shared" ref="H890:J894" si="375">H891</f>
        <v>628900</v>
      </c>
      <c r="I890" s="45">
        <f t="shared" si="375"/>
        <v>628900</v>
      </c>
      <c r="J890" s="45">
        <f t="shared" si="375"/>
        <v>628900</v>
      </c>
    </row>
    <row r="891" spans="1:10" x14ac:dyDescent="0.2">
      <c r="A891" s="2" t="s">
        <v>152</v>
      </c>
      <c r="B891" s="3" t="s">
        <v>66</v>
      </c>
      <c r="C891" s="3" t="s">
        <v>101</v>
      </c>
      <c r="D891" s="3" t="s">
        <v>77</v>
      </c>
      <c r="E891" s="28"/>
      <c r="F891" s="28"/>
      <c r="G891" s="28"/>
      <c r="H891" s="45">
        <f t="shared" si="375"/>
        <v>628900</v>
      </c>
      <c r="I891" s="45">
        <f t="shared" si="375"/>
        <v>628900</v>
      </c>
      <c r="J891" s="45">
        <f t="shared" si="375"/>
        <v>628900</v>
      </c>
    </row>
    <row r="892" spans="1:10" x14ac:dyDescent="0.2">
      <c r="A892" s="14" t="s">
        <v>412</v>
      </c>
      <c r="B892" s="3" t="s">
        <v>66</v>
      </c>
      <c r="C892" s="3" t="s">
        <v>101</v>
      </c>
      <c r="D892" s="3" t="s">
        <v>77</v>
      </c>
      <c r="E892" s="38" t="s">
        <v>254</v>
      </c>
      <c r="F892" s="28"/>
      <c r="G892" s="28"/>
      <c r="H892" s="45">
        <f t="shared" si="375"/>
        <v>628900</v>
      </c>
      <c r="I892" s="45">
        <f t="shared" si="375"/>
        <v>628900</v>
      </c>
      <c r="J892" s="45">
        <f t="shared" si="375"/>
        <v>628900</v>
      </c>
    </row>
    <row r="893" spans="1:10" x14ac:dyDescent="0.2">
      <c r="A893" s="2" t="s">
        <v>225</v>
      </c>
      <c r="B893" s="3" t="s">
        <v>66</v>
      </c>
      <c r="C893" s="3" t="s">
        <v>101</v>
      </c>
      <c r="D893" s="3" t="s">
        <v>77</v>
      </c>
      <c r="E893" s="38" t="s">
        <v>264</v>
      </c>
      <c r="F893" s="28"/>
      <c r="G893" s="28"/>
      <c r="H893" s="45">
        <f t="shared" si="375"/>
        <v>628900</v>
      </c>
      <c r="I893" s="45">
        <f t="shared" si="375"/>
        <v>628900</v>
      </c>
      <c r="J893" s="45">
        <f t="shared" si="375"/>
        <v>628900</v>
      </c>
    </row>
    <row r="894" spans="1:10" ht="33.75" x14ac:dyDescent="0.2">
      <c r="A894" s="10" t="s">
        <v>666</v>
      </c>
      <c r="B894" s="3" t="s">
        <v>66</v>
      </c>
      <c r="C894" s="3" t="s">
        <v>101</v>
      </c>
      <c r="D894" s="3" t="s">
        <v>77</v>
      </c>
      <c r="E894" s="38" t="s">
        <v>489</v>
      </c>
      <c r="F894" s="28"/>
      <c r="G894" s="28"/>
      <c r="H894" s="45">
        <f t="shared" si="375"/>
        <v>628900</v>
      </c>
      <c r="I894" s="45">
        <f t="shared" si="375"/>
        <v>628900</v>
      </c>
      <c r="J894" s="45">
        <f t="shared" si="375"/>
        <v>628900</v>
      </c>
    </row>
    <row r="895" spans="1:10" ht="33.75" x14ac:dyDescent="0.2">
      <c r="A895" s="2" t="s">
        <v>142</v>
      </c>
      <c r="B895" s="3" t="s">
        <v>66</v>
      </c>
      <c r="C895" s="3" t="s">
        <v>101</v>
      </c>
      <c r="D895" s="3" t="s">
        <v>77</v>
      </c>
      <c r="E895" s="38" t="s">
        <v>489</v>
      </c>
      <c r="F895" s="28">
        <v>611</v>
      </c>
      <c r="G895" s="28">
        <v>200</v>
      </c>
      <c r="H895" s="45">
        <v>628900</v>
      </c>
      <c r="I895" s="45">
        <v>628900</v>
      </c>
      <c r="J895" s="45">
        <v>628900</v>
      </c>
    </row>
    <row r="896" spans="1:10" x14ac:dyDescent="0.2">
      <c r="A896" s="9" t="s">
        <v>136</v>
      </c>
      <c r="B896" s="3" t="s">
        <v>66</v>
      </c>
      <c r="C896" s="3" t="s">
        <v>135</v>
      </c>
      <c r="D896" s="3" t="s">
        <v>75</v>
      </c>
      <c r="E896" s="3"/>
      <c r="F896" s="3"/>
      <c r="G896" s="3"/>
      <c r="H896" s="45">
        <f>H903+H978+H897+H968</f>
        <v>453541877.05000001</v>
      </c>
      <c r="I896" s="45">
        <f>I903+I978+I897+I968</f>
        <v>470883518</v>
      </c>
      <c r="J896" s="45">
        <f>J903+J978+J897+J968</f>
        <v>481588018</v>
      </c>
    </row>
    <row r="897" spans="1:10" ht="22.5" x14ac:dyDescent="0.2">
      <c r="A897" s="9" t="s">
        <v>477</v>
      </c>
      <c r="B897" s="3" t="s">
        <v>66</v>
      </c>
      <c r="C897" s="3" t="s">
        <v>135</v>
      </c>
      <c r="D897" s="3" t="s">
        <v>77</v>
      </c>
      <c r="E897" s="3"/>
      <c r="F897" s="3"/>
      <c r="G897" s="3"/>
      <c r="H897" s="45">
        <f t="shared" ref="H897:J899" si="376">H898</f>
        <v>33240200</v>
      </c>
      <c r="I897" s="45">
        <f t="shared" si="376"/>
        <v>33172900</v>
      </c>
      <c r="J897" s="45">
        <f t="shared" si="376"/>
        <v>33190400</v>
      </c>
    </row>
    <row r="898" spans="1:10" ht="33.75" x14ac:dyDescent="0.2">
      <c r="A898" s="2" t="s">
        <v>413</v>
      </c>
      <c r="B898" s="3" t="s">
        <v>66</v>
      </c>
      <c r="C898" s="3" t="s">
        <v>135</v>
      </c>
      <c r="D898" s="3" t="s">
        <v>77</v>
      </c>
      <c r="E898" s="3" t="s">
        <v>253</v>
      </c>
      <c r="F898" s="3"/>
      <c r="G898" s="3"/>
      <c r="H898" s="45">
        <f t="shared" si="376"/>
        <v>33240200</v>
      </c>
      <c r="I898" s="45">
        <f t="shared" si="376"/>
        <v>33172900</v>
      </c>
      <c r="J898" s="45">
        <f t="shared" si="376"/>
        <v>33190400</v>
      </c>
    </row>
    <row r="899" spans="1:10" ht="22.5" x14ac:dyDescent="0.2">
      <c r="A899" s="2" t="s">
        <v>381</v>
      </c>
      <c r="B899" s="3" t="s">
        <v>66</v>
      </c>
      <c r="C899" s="3" t="s">
        <v>135</v>
      </c>
      <c r="D899" s="3" t="s">
        <v>77</v>
      </c>
      <c r="E899" s="3" t="s">
        <v>382</v>
      </c>
      <c r="F899" s="3"/>
      <c r="G899" s="3"/>
      <c r="H899" s="45">
        <f t="shared" si="376"/>
        <v>33240200</v>
      </c>
      <c r="I899" s="45">
        <f t="shared" si="376"/>
        <v>33172900</v>
      </c>
      <c r="J899" s="45">
        <f t="shared" si="376"/>
        <v>33190400</v>
      </c>
    </row>
    <row r="900" spans="1:10" ht="22.5" x14ac:dyDescent="0.2">
      <c r="A900" s="28" t="s">
        <v>477</v>
      </c>
      <c r="B900" s="3" t="s">
        <v>66</v>
      </c>
      <c r="C900" s="3" t="s">
        <v>135</v>
      </c>
      <c r="D900" s="3" t="s">
        <v>77</v>
      </c>
      <c r="E900" s="39" t="s">
        <v>197</v>
      </c>
      <c r="F900" s="3"/>
      <c r="G900" s="3"/>
      <c r="H900" s="45">
        <f>H901+H902</f>
        <v>33240200</v>
      </c>
      <c r="I900" s="45">
        <f t="shared" ref="I900:J900" si="377">I901+I902</f>
        <v>33172900</v>
      </c>
      <c r="J900" s="45">
        <f t="shared" si="377"/>
        <v>33190400</v>
      </c>
    </row>
    <row r="901" spans="1:10" ht="33.75" x14ac:dyDescent="0.2">
      <c r="A901" s="2" t="s">
        <v>142</v>
      </c>
      <c r="B901" s="3" t="s">
        <v>66</v>
      </c>
      <c r="C901" s="3" t="s">
        <v>135</v>
      </c>
      <c r="D901" s="3" t="s">
        <v>77</v>
      </c>
      <c r="E901" s="39" t="s">
        <v>197</v>
      </c>
      <c r="F901" s="3" t="s">
        <v>140</v>
      </c>
      <c r="G901" s="3" t="s">
        <v>186</v>
      </c>
      <c r="H901" s="49">
        <f>29974900+3065300</f>
        <v>33040200</v>
      </c>
      <c r="I901" s="49">
        <f>29907600+3065300</f>
        <v>32972900</v>
      </c>
      <c r="J901" s="49">
        <f>29925100+3065300</f>
        <v>32990400</v>
      </c>
    </row>
    <row r="902" spans="1:10" ht="22.5" x14ac:dyDescent="0.2">
      <c r="A902" s="9" t="s">
        <v>143</v>
      </c>
      <c r="B902" s="3" t="s">
        <v>66</v>
      </c>
      <c r="C902" s="3" t="s">
        <v>135</v>
      </c>
      <c r="D902" s="3" t="s">
        <v>77</v>
      </c>
      <c r="E902" s="39" t="s">
        <v>197</v>
      </c>
      <c r="F902" s="3" t="s">
        <v>141</v>
      </c>
      <c r="G902" s="3" t="s">
        <v>186</v>
      </c>
      <c r="H902" s="49">
        <v>200000</v>
      </c>
      <c r="I902" s="49">
        <v>200000</v>
      </c>
      <c r="J902" s="49">
        <v>200000</v>
      </c>
    </row>
    <row r="903" spans="1:10" x14ac:dyDescent="0.2">
      <c r="A903" s="2" t="s">
        <v>137</v>
      </c>
      <c r="B903" s="3" t="s">
        <v>66</v>
      </c>
      <c r="C903" s="3" t="s">
        <v>135</v>
      </c>
      <c r="D903" s="3" t="s">
        <v>88</v>
      </c>
      <c r="E903" s="3"/>
      <c r="F903" s="3"/>
      <c r="G903" s="3"/>
      <c r="H903" s="45">
        <f>H904+H961</f>
        <v>266035407.05000001</v>
      </c>
      <c r="I903" s="45">
        <f>I904+I961</f>
        <v>283867718</v>
      </c>
      <c r="J903" s="45">
        <f>J904+J961</f>
        <v>293504118</v>
      </c>
    </row>
    <row r="904" spans="1:10" ht="33.75" x14ac:dyDescent="0.2">
      <c r="A904" s="2" t="s">
        <v>413</v>
      </c>
      <c r="B904" s="3" t="s">
        <v>66</v>
      </c>
      <c r="C904" s="3" t="s">
        <v>135</v>
      </c>
      <c r="D904" s="3" t="s">
        <v>88</v>
      </c>
      <c r="E904" s="3" t="s">
        <v>253</v>
      </c>
      <c r="F904" s="3"/>
      <c r="G904" s="3"/>
      <c r="H904" s="45">
        <f t="shared" ref="H904:J904" si="378">H905</f>
        <v>264860407.05000001</v>
      </c>
      <c r="I904" s="45">
        <f t="shared" si="378"/>
        <v>283867718</v>
      </c>
      <c r="J904" s="45">
        <f t="shared" si="378"/>
        <v>293504118</v>
      </c>
    </row>
    <row r="905" spans="1:10" ht="33.75" x14ac:dyDescent="0.2">
      <c r="A905" s="9" t="s">
        <v>414</v>
      </c>
      <c r="B905" s="3" t="s">
        <v>66</v>
      </c>
      <c r="C905" s="3" t="s">
        <v>135</v>
      </c>
      <c r="D905" s="3" t="s">
        <v>88</v>
      </c>
      <c r="E905" s="3" t="s">
        <v>383</v>
      </c>
      <c r="F905" s="3"/>
      <c r="G905" s="3"/>
      <c r="H905" s="45">
        <f>H958+H906+H909+H912+H915+H918+H921+H924+H927+H930+H933+H936+H939+H944+H947+H950+H953+H955+H942</f>
        <v>264860407.05000001</v>
      </c>
      <c r="I905" s="45">
        <f t="shared" ref="I905:J905" si="379">I958+I906+I909+I912+I915+I918+I921+I924+I927+I930+I933+I936+I939+I944+I947+I950+I953+I955+I942</f>
        <v>283867718</v>
      </c>
      <c r="J905" s="45">
        <f t="shared" si="379"/>
        <v>293504118</v>
      </c>
    </row>
    <row r="906" spans="1:10" ht="56.25" x14ac:dyDescent="0.2">
      <c r="A906" s="2" t="s">
        <v>216</v>
      </c>
      <c r="B906" s="3" t="s">
        <v>66</v>
      </c>
      <c r="C906" s="3" t="s">
        <v>135</v>
      </c>
      <c r="D906" s="3" t="s">
        <v>88</v>
      </c>
      <c r="E906" s="3" t="s">
        <v>348</v>
      </c>
      <c r="F906" s="3"/>
      <c r="G906" s="3"/>
      <c r="H906" s="45">
        <f>H907+H908</f>
        <v>10883518</v>
      </c>
      <c r="I906" s="45">
        <f t="shared" ref="I906:J906" si="380">I907+I908</f>
        <v>10883518</v>
      </c>
      <c r="J906" s="45">
        <f t="shared" si="380"/>
        <v>10883518</v>
      </c>
    </row>
    <row r="907" spans="1:10" ht="22.5" x14ac:dyDescent="0.2">
      <c r="A907" s="2" t="s">
        <v>371</v>
      </c>
      <c r="B907" s="3" t="s">
        <v>66</v>
      </c>
      <c r="C907" s="3" t="s">
        <v>135</v>
      </c>
      <c r="D907" s="3" t="s">
        <v>88</v>
      </c>
      <c r="E907" s="3" t="s">
        <v>348</v>
      </c>
      <c r="F907" s="3" t="s">
        <v>83</v>
      </c>
      <c r="G907" s="3"/>
      <c r="H907" s="45">
        <v>160840</v>
      </c>
      <c r="I907" s="45">
        <v>160840</v>
      </c>
      <c r="J907" s="45">
        <v>160840</v>
      </c>
    </row>
    <row r="908" spans="1:10" ht="22.5" x14ac:dyDescent="0.2">
      <c r="A908" s="9" t="s">
        <v>515</v>
      </c>
      <c r="B908" s="3" t="s">
        <v>66</v>
      </c>
      <c r="C908" s="3" t="s">
        <v>135</v>
      </c>
      <c r="D908" s="3" t="s">
        <v>88</v>
      </c>
      <c r="E908" s="3" t="s">
        <v>348</v>
      </c>
      <c r="F908" s="3" t="s">
        <v>516</v>
      </c>
      <c r="G908" s="3"/>
      <c r="H908" s="45">
        <v>10722678</v>
      </c>
      <c r="I908" s="45">
        <v>10722678</v>
      </c>
      <c r="J908" s="45">
        <v>10722678</v>
      </c>
    </row>
    <row r="909" spans="1:10" ht="22.5" x14ac:dyDescent="0.2">
      <c r="A909" s="10" t="s">
        <v>776</v>
      </c>
      <c r="B909" s="3" t="s">
        <v>66</v>
      </c>
      <c r="C909" s="3" t="s">
        <v>135</v>
      </c>
      <c r="D909" s="3" t="s">
        <v>88</v>
      </c>
      <c r="E909" s="39" t="s">
        <v>202</v>
      </c>
      <c r="F909" s="3"/>
      <c r="G909" s="3"/>
      <c r="H909" s="45">
        <f>H910+H911</f>
        <v>31734700</v>
      </c>
      <c r="I909" s="45">
        <f t="shared" ref="I909:J909" si="381">I910+I911</f>
        <v>31859900</v>
      </c>
      <c r="J909" s="45">
        <f t="shared" si="381"/>
        <v>33290300</v>
      </c>
    </row>
    <row r="910" spans="1:10" ht="22.5" x14ac:dyDescent="0.2">
      <c r="A910" s="2" t="s">
        <v>371</v>
      </c>
      <c r="B910" s="3" t="s">
        <v>66</v>
      </c>
      <c r="C910" s="3" t="s">
        <v>135</v>
      </c>
      <c r="D910" s="3" t="s">
        <v>88</v>
      </c>
      <c r="E910" s="39" t="s">
        <v>202</v>
      </c>
      <c r="F910" s="39" t="s">
        <v>83</v>
      </c>
      <c r="G910" s="3" t="s">
        <v>186</v>
      </c>
      <c r="H910" s="49">
        <v>413000</v>
      </c>
      <c r="I910" s="49">
        <v>415000</v>
      </c>
      <c r="J910" s="49">
        <v>433000</v>
      </c>
    </row>
    <row r="911" spans="1:10" ht="22.5" x14ac:dyDescent="0.2">
      <c r="A911" s="2" t="s">
        <v>161</v>
      </c>
      <c r="B911" s="3" t="s">
        <v>66</v>
      </c>
      <c r="C911" s="3" t="s">
        <v>135</v>
      </c>
      <c r="D911" s="3" t="s">
        <v>88</v>
      </c>
      <c r="E911" s="39" t="s">
        <v>202</v>
      </c>
      <c r="F911" s="39" t="s">
        <v>160</v>
      </c>
      <c r="G911" s="3" t="s">
        <v>186</v>
      </c>
      <c r="H911" s="49">
        <v>31321700</v>
      </c>
      <c r="I911" s="49">
        <v>31444900</v>
      </c>
      <c r="J911" s="49">
        <v>32857300</v>
      </c>
    </row>
    <row r="912" spans="1:10" ht="56.25" x14ac:dyDescent="0.2">
      <c r="A912" s="10" t="s">
        <v>777</v>
      </c>
      <c r="B912" s="3" t="s">
        <v>66</v>
      </c>
      <c r="C912" s="3" t="s">
        <v>135</v>
      </c>
      <c r="D912" s="3" t="s">
        <v>88</v>
      </c>
      <c r="E912" s="39" t="s">
        <v>203</v>
      </c>
      <c r="F912" s="3"/>
      <c r="G912" s="3"/>
      <c r="H912" s="45">
        <f>H913+H914</f>
        <v>13140900</v>
      </c>
      <c r="I912" s="45">
        <f t="shared" ref="I912:J912" si="382">I913+I914</f>
        <v>13828900</v>
      </c>
      <c r="J912" s="45">
        <f t="shared" si="382"/>
        <v>14344900</v>
      </c>
    </row>
    <row r="913" spans="1:10" ht="22.5" x14ac:dyDescent="0.2">
      <c r="A913" s="2" t="s">
        <v>371</v>
      </c>
      <c r="B913" s="3" t="s">
        <v>66</v>
      </c>
      <c r="C913" s="3" t="s">
        <v>135</v>
      </c>
      <c r="D913" s="3" t="s">
        <v>88</v>
      </c>
      <c r="E913" s="39" t="s">
        <v>203</v>
      </c>
      <c r="F913" s="3" t="s">
        <v>83</v>
      </c>
      <c r="G913" s="3" t="s">
        <v>186</v>
      </c>
      <c r="H913" s="49">
        <v>198000</v>
      </c>
      <c r="I913" s="49">
        <v>208000</v>
      </c>
      <c r="J913" s="49">
        <v>216000</v>
      </c>
    </row>
    <row r="914" spans="1:10" ht="22.5" x14ac:dyDescent="0.2">
      <c r="A914" s="2" t="s">
        <v>161</v>
      </c>
      <c r="B914" s="3" t="s">
        <v>66</v>
      </c>
      <c r="C914" s="3" t="s">
        <v>135</v>
      </c>
      <c r="D914" s="3" t="s">
        <v>88</v>
      </c>
      <c r="E914" s="39" t="s">
        <v>203</v>
      </c>
      <c r="F914" s="3" t="s">
        <v>160</v>
      </c>
      <c r="G914" s="3" t="s">
        <v>186</v>
      </c>
      <c r="H914" s="49">
        <v>12942900</v>
      </c>
      <c r="I914" s="49">
        <v>13620900</v>
      </c>
      <c r="J914" s="49">
        <v>14128900</v>
      </c>
    </row>
    <row r="915" spans="1:10" ht="33.75" x14ac:dyDescent="0.2">
      <c r="A915" s="11" t="s">
        <v>765</v>
      </c>
      <c r="B915" s="3" t="s">
        <v>66</v>
      </c>
      <c r="C915" s="3" t="s">
        <v>135</v>
      </c>
      <c r="D915" s="3" t="s">
        <v>88</v>
      </c>
      <c r="E915" s="39" t="s">
        <v>204</v>
      </c>
      <c r="F915" s="3"/>
      <c r="G915" s="3"/>
      <c r="H915" s="45">
        <f>H916+H917</f>
        <v>34169000</v>
      </c>
      <c r="I915" s="45">
        <f t="shared" ref="I915:J915" si="383">I916+I917</f>
        <v>35535700</v>
      </c>
      <c r="J915" s="45">
        <f t="shared" si="383"/>
        <v>36957200</v>
      </c>
    </row>
    <row r="916" spans="1:10" ht="22.5" x14ac:dyDescent="0.2">
      <c r="A916" s="2" t="s">
        <v>371</v>
      </c>
      <c r="B916" s="3" t="s">
        <v>66</v>
      </c>
      <c r="C916" s="3" t="s">
        <v>135</v>
      </c>
      <c r="D916" s="3" t="s">
        <v>88</v>
      </c>
      <c r="E916" s="39" t="s">
        <v>204</v>
      </c>
      <c r="F916" s="3" t="s">
        <v>83</v>
      </c>
      <c r="G916" s="3" t="s">
        <v>186</v>
      </c>
      <c r="H916" s="49">
        <v>513000</v>
      </c>
      <c r="I916" s="49">
        <v>533000</v>
      </c>
      <c r="J916" s="49">
        <v>555000</v>
      </c>
    </row>
    <row r="917" spans="1:10" ht="22.5" x14ac:dyDescent="0.2">
      <c r="A917" s="2" t="s">
        <v>161</v>
      </c>
      <c r="B917" s="3" t="s">
        <v>66</v>
      </c>
      <c r="C917" s="3" t="s">
        <v>135</v>
      </c>
      <c r="D917" s="3" t="s">
        <v>88</v>
      </c>
      <c r="E917" s="39" t="s">
        <v>204</v>
      </c>
      <c r="F917" s="3" t="s">
        <v>160</v>
      </c>
      <c r="G917" s="3" t="s">
        <v>186</v>
      </c>
      <c r="H917" s="49">
        <v>33656000</v>
      </c>
      <c r="I917" s="49">
        <v>35002700</v>
      </c>
      <c r="J917" s="49">
        <v>36402200</v>
      </c>
    </row>
    <row r="918" spans="1:10" ht="45" x14ac:dyDescent="0.2">
      <c r="A918" s="10" t="s">
        <v>766</v>
      </c>
      <c r="B918" s="3" t="s">
        <v>66</v>
      </c>
      <c r="C918" s="3" t="s">
        <v>135</v>
      </c>
      <c r="D918" s="3" t="s">
        <v>88</v>
      </c>
      <c r="E918" s="39" t="s">
        <v>205</v>
      </c>
      <c r="F918" s="3"/>
      <c r="G918" s="3"/>
      <c r="H918" s="45">
        <f>H919+H920</f>
        <v>3789900</v>
      </c>
      <c r="I918" s="45">
        <f t="shared" ref="I918:J918" si="384">I919+I920</f>
        <v>3938100</v>
      </c>
      <c r="J918" s="45">
        <f t="shared" si="384"/>
        <v>4092100</v>
      </c>
    </row>
    <row r="919" spans="1:10" ht="22.5" x14ac:dyDescent="0.2">
      <c r="A919" s="2" t="s">
        <v>371</v>
      </c>
      <c r="B919" s="3" t="s">
        <v>66</v>
      </c>
      <c r="C919" s="3" t="s">
        <v>135</v>
      </c>
      <c r="D919" s="3" t="s">
        <v>88</v>
      </c>
      <c r="E919" s="39" t="s">
        <v>205</v>
      </c>
      <c r="F919" s="3" t="s">
        <v>83</v>
      </c>
      <c r="G919" s="3" t="s">
        <v>186</v>
      </c>
      <c r="H919" s="49">
        <v>57000</v>
      </c>
      <c r="I919" s="49">
        <v>59100</v>
      </c>
      <c r="J919" s="49">
        <v>62000</v>
      </c>
    </row>
    <row r="920" spans="1:10" ht="22.5" x14ac:dyDescent="0.2">
      <c r="A920" s="2" t="s">
        <v>161</v>
      </c>
      <c r="B920" s="3" t="s">
        <v>66</v>
      </c>
      <c r="C920" s="3" t="s">
        <v>135</v>
      </c>
      <c r="D920" s="3" t="s">
        <v>88</v>
      </c>
      <c r="E920" s="39" t="s">
        <v>205</v>
      </c>
      <c r="F920" s="3" t="s">
        <v>160</v>
      </c>
      <c r="G920" s="3" t="s">
        <v>186</v>
      </c>
      <c r="H920" s="49">
        <v>3732900</v>
      </c>
      <c r="I920" s="49">
        <v>3879000</v>
      </c>
      <c r="J920" s="49">
        <v>4030100</v>
      </c>
    </row>
    <row r="921" spans="1:10" ht="33.75" x14ac:dyDescent="0.2">
      <c r="A921" s="10" t="s">
        <v>767</v>
      </c>
      <c r="B921" s="3" t="s">
        <v>66</v>
      </c>
      <c r="C921" s="3" t="s">
        <v>135</v>
      </c>
      <c r="D921" s="3" t="s">
        <v>88</v>
      </c>
      <c r="E921" s="39" t="s">
        <v>206</v>
      </c>
      <c r="F921" s="3"/>
      <c r="G921" s="3"/>
      <c r="H921" s="45">
        <f>H922+H923</f>
        <v>29354500</v>
      </c>
      <c r="I921" s="45">
        <f t="shared" ref="I921:J921" si="385">I922+I923</f>
        <v>30528600</v>
      </c>
      <c r="J921" s="45">
        <f t="shared" si="385"/>
        <v>31749800</v>
      </c>
    </row>
    <row r="922" spans="1:10" ht="22.5" x14ac:dyDescent="0.2">
      <c r="A922" s="2" t="s">
        <v>371</v>
      </c>
      <c r="B922" s="3" t="s">
        <v>66</v>
      </c>
      <c r="C922" s="3" t="s">
        <v>135</v>
      </c>
      <c r="D922" s="3" t="s">
        <v>88</v>
      </c>
      <c r="E922" s="39" t="s">
        <v>206</v>
      </c>
      <c r="F922" s="3" t="s">
        <v>83</v>
      </c>
      <c r="G922" s="3" t="s">
        <v>186</v>
      </c>
      <c r="H922" s="49">
        <v>440000</v>
      </c>
      <c r="I922" s="49">
        <v>458000</v>
      </c>
      <c r="J922" s="49">
        <v>476000</v>
      </c>
    </row>
    <row r="923" spans="1:10" ht="22.5" x14ac:dyDescent="0.2">
      <c r="A923" s="2" t="s">
        <v>161</v>
      </c>
      <c r="B923" s="3" t="s">
        <v>66</v>
      </c>
      <c r="C923" s="3" t="s">
        <v>135</v>
      </c>
      <c r="D923" s="3" t="s">
        <v>88</v>
      </c>
      <c r="E923" s="39" t="s">
        <v>206</v>
      </c>
      <c r="F923" s="3" t="s">
        <v>160</v>
      </c>
      <c r="G923" s="3" t="s">
        <v>186</v>
      </c>
      <c r="H923" s="49">
        <v>28914500</v>
      </c>
      <c r="I923" s="49">
        <v>30070600</v>
      </c>
      <c r="J923" s="49">
        <v>31273800</v>
      </c>
    </row>
    <row r="924" spans="1:10" ht="45" x14ac:dyDescent="0.2">
      <c r="A924" s="10" t="s">
        <v>768</v>
      </c>
      <c r="B924" s="3" t="s">
        <v>66</v>
      </c>
      <c r="C924" s="3" t="s">
        <v>135</v>
      </c>
      <c r="D924" s="3" t="s">
        <v>88</v>
      </c>
      <c r="E924" s="39" t="s">
        <v>207</v>
      </c>
      <c r="F924" s="3"/>
      <c r="G924" s="3"/>
      <c r="H924" s="45">
        <f>H925+H926</f>
        <v>82500</v>
      </c>
      <c r="I924" s="45">
        <f t="shared" ref="I924:J924" si="386">I925+I926</f>
        <v>85800</v>
      </c>
      <c r="J924" s="45">
        <f t="shared" si="386"/>
        <v>89200</v>
      </c>
    </row>
    <row r="925" spans="1:10" ht="22.5" x14ac:dyDescent="0.2">
      <c r="A925" s="2" t="s">
        <v>371</v>
      </c>
      <c r="B925" s="3" t="s">
        <v>66</v>
      </c>
      <c r="C925" s="3" t="s">
        <v>135</v>
      </c>
      <c r="D925" s="3" t="s">
        <v>88</v>
      </c>
      <c r="E925" s="39" t="s">
        <v>207</v>
      </c>
      <c r="F925" s="3" t="s">
        <v>83</v>
      </c>
      <c r="G925" s="3" t="s">
        <v>186</v>
      </c>
      <c r="H925" s="49">
        <v>1300</v>
      </c>
      <c r="I925" s="49">
        <v>1300</v>
      </c>
      <c r="J925" s="49">
        <v>1400</v>
      </c>
    </row>
    <row r="926" spans="1:10" ht="22.5" x14ac:dyDescent="0.2">
      <c r="A926" s="9" t="s">
        <v>26</v>
      </c>
      <c r="B926" s="3" t="s">
        <v>66</v>
      </c>
      <c r="C926" s="3" t="s">
        <v>135</v>
      </c>
      <c r="D926" s="3" t="s">
        <v>88</v>
      </c>
      <c r="E926" s="39" t="s">
        <v>207</v>
      </c>
      <c r="F926" s="3" t="s">
        <v>232</v>
      </c>
      <c r="G926" s="3" t="s">
        <v>186</v>
      </c>
      <c r="H926" s="49">
        <v>81200</v>
      </c>
      <c r="I926" s="49">
        <f>85800-1300</f>
        <v>84500</v>
      </c>
      <c r="J926" s="49">
        <v>87800</v>
      </c>
    </row>
    <row r="927" spans="1:10" ht="45" x14ac:dyDescent="0.2">
      <c r="A927" s="10" t="s">
        <v>769</v>
      </c>
      <c r="B927" s="3" t="s">
        <v>66</v>
      </c>
      <c r="C927" s="3" t="s">
        <v>135</v>
      </c>
      <c r="D927" s="3" t="s">
        <v>88</v>
      </c>
      <c r="E927" s="39" t="s">
        <v>208</v>
      </c>
      <c r="F927" s="3"/>
      <c r="G927" s="3"/>
      <c r="H927" s="45">
        <f>H928+H929</f>
        <v>6500</v>
      </c>
      <c r="I927" s="45">
        <f t="shared" ref="I927:J927" si="387">I928+I929</f>
        <v>6500</v>
      </c>
      <c r="J927" s="45">
        <f t="shared" si="387"/>
        <v>6500</v>
      </c>
    </row>
    <row r="928" spans="1:10" ht="22.5" x14ac:dyDescent="0.2">
      <c r="A928" s="2" t="s">
        <v>371</v>
      </c>
      <c r="B928" s="3" t="s">
        <v>66</v>
      </c>
      <c r="C928" s="3" t="s">
        <v>135</v>
      </c>
      <c r="D928" s="3" t="s">
        <v>88</v>
      </c>
      <c r="E928" s="39" t="s">
        <v>208</v>
      </c>
      <c r="F928" s="3" t="s">
        <v>83</v>
      </c>
      <c r="G928" s="3" t="s">
        <v>186</v>
      </c>
      <c r="H928" s="49">
        <v>100</v>
      </c>
      <c r="I928" s="49">
        <v>100</v>
      </c>
      <c r="J928" s="49">
        <v>100</v>
      </c>
    </row>
    <row r="929" spans="1:10" ht="22.5" x14ac:dyDescent="0.2">
      <c r="A929" s="2" t="s">
        <v>161</v>
      </c>
      <c r="B929" s="3" t="s">
        <v>66</v>
      </c>
      <c r="C929" s="3" t="s">
        <v>135</v>
      </c>
      <c r="D929" s="3" t="s">
        <v>88</v>
      </c>
      <c r="E929" s="39" t="s">
        <v>208</v>
      </c>
      <c r="F929" s="3" t="s">
        <v>160</v>
      </c>
      <c r="G929" s="3" t="s">
        <v>186</v>
      </c>
      <c r="H929" s="49">
        <v>6400</v>
      </c>
      <c r="I929" s="49">
        <v>6400</v>
      </c>
      <c r="J929" s="49">
        <v>6400</v>
      </c>
    </row>
    <row r="930" spans="1:10" ht="56.25" x14ac:dyDescent="0.2">
      <c r="A930" s="70" t="s">
        <v>770</v>
      </c>
      <c r="B930" s="3" t="s">
        <v>66</v>
      </c>
      <c r="C930" s="3" t="s">
        <v>135</v>
      </c>
      <c r="D930" s="3" t="s">
        <v>88</v>
      </c>
      <c r="E930" s="39" t="s">
        <v>209</v>
      </c>
      <c r="F930" s="3"/>
      <c r="G930" s="3"/>
      <c r="H930" s="45">
        <f>H931+H932</f>
        <v>1591700</v>
      </c>
      <c r="I930" s="45">
        <f t="shared" ref="I930:J930" si="388">I931+I932</f>
        <v>1714400</v>
      </c>
      <c r="J930" s="45">
        <f t="shared" si="388"/>
        <v>1714400</v>
      </c>
    </row>
    <row r="931" spans="1:10" ht="22.5" x14ac:dyDescent="0.2">
      <c r="A931" s="2" t="s">
        <v>371</v>
      </c>
      <c r="B931" s="3" t="s">
        <v>66</v>
      </c>
      <c r="C931" s="3" t="s">
        <v>135</v>
      </c>
      <c r="D931" s="3" t="s">
        <v>88</v>
      </c>
      <c r="E931" s="39" t="s">
        <v>209</v>
      </c>
      <c r="F931" s="3" t="s">
        <v>83</v>
      </c>
      <c r="G931" s="3" t="s">
        <v>186</v>
      </c>
      <c r="H931" s="49">
        <v>24000</v>
      </c>
      <c r="I931" s="49">
        <v>26000</v>
      </c>
      <c r="J931" s="49">
        <v>26000</v>
      </c>
    </row>
    <row r="932" spans="1:10" ht="22.5" x14ac:dyDescent="0.2">
      <c r="A932" s="2" t="s">
        <v>161</v>
      </c>
      <c r="B932" s="3" t="s">
        <v>66</v>
      </c>
      <c r="C932" s="3" t="s">
        <v>135</v>
      </c>
      <c r="D932" s="3" t="s">
        <v>88</v>
      </c>
      <c r="E932" s="39" t="s">
        <v>209</v>
      </c>
      <c r="F932" s="3" t="s">
        <v>160</v>
      </c>
      <c r="G932" s="3" t="s">
        <v>186</v>
      </c>
      <c r="H932" s="49">
        <v>1567700</v>
      </c>
      <c r="I932" s="49">
        <v>1688400</v>
      </c>
      <c r="J932" s="49">
        <v>1688400</v>
      </c>
    </row>
    <row r="933" spans="1:10" ht="22.5" x14ac:dyDescent="0.2">
      <c r="A933" s="10" t="s">
        <v>60</v>
      </c>
      <c r="B933" s="3" t="s">
        <v>66</v>
      </c>
      <c r="C933" s="3" t="s">
        <v>135</v>
      </c>
      <c r="D933" s="3" t="s">
        <v>88</v>
      </c>
      <c r="E933" s="39" t="s">
        <v>210</v>
      </c>
      <c r="F933" s="3"/>
      <c r="G933" s="3"/>
      <c r="H933" s="45">
        <f>H934+H935</f>
        <v>29435900</v>
      </c>
      <c r="I933" s="45">
        <f t="shared" ref="I933:J933" si="389">I934+I935</f>
        <v>30830700</v>
      </c>
      <c r="J933" s="45">
        <f t="shared" si="389"/>
        <v>32515200</v>
      </c>
    </row>
    <row r="934" spans="1:10" ht="22.5" x14ac:dyDescent="0.2">
      <c r="A934" s="2" t="s">
        <v>371</v>
      </c>
      <c r="B934" s="3" t="s">
        <v>66</v>
      </c>
      <c r="C934" s="3" t="s">
        <v>135</v>
      </c>
      <c r="D934" s="3" t="s">
        <v>88</v>
      </c>
      <c r="E934" s="39" t="s">
        <v>210</v>
      </c>
      <c r="F934" s="3" t="s">
        <v>83</v>
      </c>
      <c r="G934" s="3" t="s">
        <v>186</v>
      </c>
      <c r="H934" s="49">
        <v>442000</v>
      </c>
      <c r="I934" s="49">
        <v>462000</v>
      </c>
      <c r="J934" s="49">
        <v>487000</v>
      </c>
    </row>
    <row r="935" spans="1:10" ht="22.5" x14ac:dyDescent="0.2">
      <c r="A935" s="9" t="s">
        <v>26</v>
      </c>
      <c r="B935" s="3" t="s">
        <v>66</v>
      </c>
      <c r="C935" s="3" t="s">
        <v>135</v>
      </c>
      <c r="D935" s="3" t="s">
        <v>88</v>
      </c>
      <c r="E935" s="39" t="s">
        <v>210</v>
      </c>
      <c r="F935" s="3" t="s">
        <v>232</v>
      </c>
      <c r="G935" s="3" t="s">
        <v>186</v>
      </c>
      <c r="H935" s="49">
        <v>28993900</v>
      </c>
      <c r="I935" s="49">
        <f>30299700+69000</f>
        <v>30368700</v>
      </c>
      <c r="J935" s="49">
        <f>31959200+69000</f>
        <v>32028200</v>
      </c>
    </row>
    <row r="936" spans="1:10" ht="33.75" x14ac:dyDescent="0.2">
      <c r="A936" s="63" t="s">
        <v>717</v>
      </c>
      <c r="B936" s="3" t="s">
        <v>66</v>
      </c>
      <c r="C936" s="3" t="s">
        <v>135</v>
      </c>
      <c r="D936" s="3" t="s">
        <v>88</v>
      </c>
      <c r="E936" s="39" t="s">
        <v>211</v>
      </c>
      <c r="F936" s="3"/>
      <c r="G936" s="3"/>
      <c r="H936" s="45">
        <f>H937+H938</f>
        <v>64301989.049999997</v>
      </c>
      <c r="I936" s="45">
        <f t="shared" ref="I936:J936" si="390">I937+I938</f>
        <v>77951800</v>
      </c>
      <c r="J936" s="45">
        <f t="shared" si="390"/>
        <v>80805200</v>
      </c>
    </row>
    <row r="937" spans="1:10" ht="22.5" x14ac:dyDescent="0.2">
      <c r="A937" s="2" t="s">
        <v>371</v>
      </c>
      <c r="B937" s="3" t="s">
        <v>66</v>
      </c>
      <c r="C937" s="3" t="s">
        <v>135</v>
      </c>
      <c r="D937" s="3" t="s">
        <v>88</v>
      </c>
      <c r="E937" s="39" t="s">
        <v>211</v>
      </c>
      <c r="F937" s="3" t="s">
        <v>83</v>
      </c>
      <c r="G937" s="3" t="s">
        <v>186</v>
      </c>
      <c r="H937" s="49">
        <v>1008000</v>
      </c>
      <c r="I937" s="49">
        <v>1045000</v>
      </c>
      <c r="J937" s="49">
        <v>1083000</v>
      </c>
    </row>
    <row r="938" spans="1:10" ht="22.5" x14ac:dyDescent="0.2">
      <c r="A938" s="9" t="s">
        <v>26</v>
      </c>
      <c r="B938" s="3" t="s">
        <v>66</v>
      </c>
      <c r="C938" s="3" t="s">
        <v>135</v>
      </c>
      <c r="D938" s="3" t="s">
        <v>88</v>
      </c>
      <c r="E938" s="39" t="s">
        <v>211</v>
      </c>
      <c r="F938" s="3" t="s">
        <v>232</v>
      </c>
      <c r="G938" s="3" t="s">
        <v>186</v>
      </c>
      <c r="H938" s="49">
        <v>63293989.049999997</v>
      </c>
      <c r="I938" s="49">
        <v>76906800</v>
      </c>
      <c r="J938" s="49">
        <v>79722200</v>
      </c>
    </row>
    <row r="939" spans="1:10" ht="45" x14ac:dyDescent="0.2">
      <c r="A939" s="10" t="s">
        <v>771</v>
      </c>
      <c r="B939" s="3" t="s">
        <v>66</v>
      </c>
      <c r="C939" s="3" t="s">
        <v>135</v>
      </c>
      <c r="D939" s="3" t="s">
        <v>88</v>
      </c>
      <c r="E939" s="39" t="s">
        <v>212</v>
      </c>
      <c r="F939" s="3"/>
      <c r="G939" s="3"/>
      <c r="H939" s="45">
        <f>H940+H941</f>
        <v>888700</v>
      </c>
      <c r="I939" s="45">
        <f t="shared" ref="I939:J939" si="391">I940+I941</f>
        <v>888700</v>
      </c>
      <c r="J939" s="45">
        <f t="shared" si="391"/>
        <v>888700</v>
      </c>
    </row>
    <row r="940" spans="1:10" ht="22.5" x14ac:dyDescent="0.2">
      <c r="A940" s="2" t="s">
        <v>371</v>
      </c>
      <c r="B940" s="3" t="s">
        <v>66</v>
      </c>
      <c r="C940" s="3" t="s">
        <v>135</v>
      </c>
      <c r="D940" s="3" t="s">
        <v>88</v>
      </c>
      <c r="E940" s="39" t="s">
        <v>212</v>
      </c>
      <c r="F940" s="3" t="s">
        <v>83</v>
      </c>
      <c r="G940" s="3" t="s">
        <v>186</v>
      </c>
      <c r="H940" s="49">
        <v>16000</v>
      </c>
      <c r="I940" s="49">
        <v>16000</v>
      </c>
      <c r="J940" s="49">
        <v>16000</v>
      </c>
    </row>
    <row r="941" spans="1:10" ht="22.5" x14ac:dyDescent="0.2">
      <c r="A941" s="2" t="s">
        <v>161</v>
      </c>
      <c r="B941" s="3" t="s">
        <v>66</v>
      </c>
      <c r="C941" s="3" t="s">
        <v>135</v>
      </c>
      <c r="D941" s="3" t="s">
        <v>88</v>
      </c>
      <c r="E941" s="39" t="s">
        <v>212</v>
      </c>
      <c r="F941" s="3" t="s">
        <v>160</v>
      </c>
      <c r="G941" s="3" t="s">
        <v>186</v>
      </c>
      <c r="H941" s="49">
        <v>872700</v>
      </c>
      <c r="I941" s="49">
        <v>872700</v>
      </c>
      <c r="J941" s="49">
        <v>872700</v>
      </c>
    </row>
    <row r="942" spans="1:10" ht="22.5" x14ac:dyDescent="0.2">
      <c r="A942" s="10" t="s">
        <v>604</v>
      </c>
      <c r="B942" s="3" t="s">
        <v>66</v>
      </c>
      <c r="C942" s="3" t="s">
        <v>135</v>
      </c>
      <c r="D942" s="3" t="s">
        <v>88</v>
      </c>
      <c r="E942" s="39" t="s">
        <v>605</v>
      </c>
      <c r="F942" s="3"/>
      <c r="G942" s="3"/>
      <c r="H942" s="46">
        <f>H943</f>
        <v>300</v>
      </c>
      <c r="I942" s="46">
        <f t="shared" ref="I942:J942" si="392">I943</f>
        <v>300</v>
      </c>
      <c r="J942" s="46">
        <f t="shared" si="392"/>
        <v>300</v>
      </c>
    </row>
    <row r="943" spans="1:10" ht="22.5" x14ac:dyDescent="0.2">
      <c r="A943" s="2" t="s">
        <v>161</v>
      </c>
      <c r="B943" s="3" t="s">
        <v>66</v>
      </c>
      <c r="C943" s="3" t="s">
        <v>135</v>
      </c>
      <c r="D943" s="3" t="s">
        <v>88</v>
      </c>
      <c r="E943" s="39" t="s">
        <v>605</v>
      </c>
      <c r="F943" s="3" t="s">
        <v>160</v>
      </c>
      <c r="G943" s="3" t="s">
        <v>186</v>
      </c>
      <c r="H943" s="49">
        <v>300</v>
      </c>
      <c r="I943" s="49">
        <v>300</v>
      </c>
      <c r="J943" s="49">
        <v>300</v>
      </c>
    </row>
    <row r="944" spans="1:10" ht="67.5" x14ac:dyDescent="0.2">
      <c r="A944" s="26" t="s">
        <v>772</v>
      </c>
      <c r="B944" s="3" t="s">
        <v>66</v>
      </c>
      <c r="C944" s="3" t="s">
        <v>135</v>
      </c>
      <c r="D944" s="3" t="s">
        <v>88</v>
      </c>
      <c r="E944" s="39" t="s">
        <v>213</v>
      </c>
      <c r="F944" s="3"/>
      <c r="G944" s="3"/>
      <c r="H944" s="46">
        <f t="shared" ref="H944" si="393">H946+H945</f>
        <v>3959600</v>
      </c>
      <c r="I944" s="46">
        <f t="shared" ref="I944:J944" si="394">I946+I945</f>
        <v>4117600</v>
      </c>
      <c r="J944" s="46">
        <f t="shared" si="394"/>
        <v>4281900</v>
      </c>
    </row>
    <row r="945" spans="1:10" ht="22.5" x14ac:dyDescent="0.2">
      <c r="A945" s="2" t="s">
        <v>371</v>
      </c>
      <c r="B945" s="3" t="s">
        <v>66</v>
      </c>
      <c r="C945" s="3" t="s">
        <v>135</v>
      </c>
      <c r="D945" s="3" t="s">
        <v>88</v>
      </c>
      <c r="E945" s="39" t="s">
        <v>213</v>
      </c>
      <c r="F945" s="3" t="s">
        <v>83</v>
      </c>
      <c r="G945" s="3" t="s">
        <v>186</v>
      </c>
      <c r="H945" s="49">
        <v>60000</v>
      </c>
      <c r="I945" s="49">
        <v>62000</v>
      </c>
      <c r="J945" s="49">
        <v>65000</v>
      </c>
    </row>
    <row r="946" spans="1:10" ht="22.5" x14ac:dyDescent="0.2">
      <c r="A946" s="2" t="s">
        <v>161</v>
      </c>
      <c r="B946" s="3" t="s">
        <v>66</v>
      </c>
      <c r="C946" s="3" t="s">
        <v>135</v>
      </c>
      <c r="D946" s="3" t="s">
        <v>88</v>
      </c>
      <c r="E946" s="39" t="s">
        <v>213</v>
      </c>
      <c r="F946" s="3" t="s">
        <v>160</v>
      </c>
      <c r="G946" s="3" t="s">
        <v>186</v>
      </c>
      <c r="H946" s="49">
        <v>3899600</v>
      </c>
      <c r="I946" s="49">
        <v>4055600</v>
      </c>
      <c r="J946" s="49">
        <v>4216900</v>
      </c>
    </row>
    <row r="947" spans="1:10" ht="33.75" x14ac:dyDescent="0.2">
      <c r="A947" s="2" t="s">
        <v>478</v>
      </c>
      <c r="B947" s="3" t="s">
        <v>66</v>
      </c>
      <c r="C947" s="3" t="s">
        <v>135</v>
      </c>
      <c r="D947" s="3" t="s">
        <v>88</v>
      </c>
      <c r="E947" s="3" t="s">
        <v>199</v>
      </c>
      <c r="F947" s="3"/>
      <c r="G947" s="3"/>
      <c r="H947" s="45">
        <f>H948+H949</f>
        <v>4511800</v>
      </c>
      <c r="I947" s="45">
        <f>I948+I949</f>
        <v>4692300</v>
      </c>
      <c r="J947" s="45">
        <f t="shared" ref="J947" si="395">J948+J949</f>
        <v>4880000</v>
      </c>
    </row>
    <row r="948" spans="1:10" ht="22.5" x14ac:dyDescent="0.2">
      <c r="A948" s="2" t="s">
        <v>371</v>
      </c>
      <c r="B948" s="3" t="s">
        <v>66</v>
      </c>
      <c r="C948" s="3" t="s">
        <v>135</v>
      </c>
      <c r="D948" s="3" t="s">
        <v>88</v>
      </c>
      <c r="E948" s="3" t="s">
        <v>199</v>
      </c>
      <c r="F948" s="3" t="s">
        <v>83</v>
      </c>
      <c r="G948" s="3" t="s">
        <v>428</v>
      </c>
      <c r="H948" s="49">
        <v>65529.87</v>
      </c>
      <c r="I948" s="49">
        <v>29000</v>
      </c>
      <c r="J948" s="49">
        <v>30000</v>
      </c>
    </row>
    <row r="949" spans="1:10" ht="22.5" x14ac:dyDescent="0.2">
      <c r="A949" s="2" t="s">
        <v>161</v>
      </c>
      <c r="B949" s="3" t="s">
        <v>66</v>
      </c>
      <c r="C949" s="3" t="s">
        <v>135</v>
      </c>
      <c r="D949" s="3" t="s">
        <v>88</v>
      </c>
      <c r="E949" s="3" t="s">
        <v>199</v>
      </c>
      <c r="F949" s="3" t="s">
        <v>160</v>
      </c>
      <c r="G949" s="3" t="s">
        <v>428</v>
      </c>
      <c r="H949" s="49">
        <v>4446270.13</v>
      </c>
      <c r="I949" s="49">
        <f>1885900+2777400</f>
        <v>4663300</v>
      </c>
      <c r="J949" s="49">
        <f>1961500+2888500</f>
        <v>4850000</v>
      </c>
    </row>
    <row r="950" spans="1:10" ht="22.5" x14ac:dyDescent="0.2">
      <c r="A950" s="19" t="s">
        <v>571</v>
      </c>
      <c r="B950" s="3" t="s">
        <v>66</v>
      </c>
      <c r="C950" s="3" t="s">
        <v>135</v>
      </c>
      <c r="D950" s="3" t="s">
        <v>88</v>
      </c>
      <c r="E950" s="3" t="s">
        <v>200</v>
      </c>
      <c r="F950" s="3"/>
      <c r="G950" s="3"/>
      <c r="H950" s="45">
        <f>H951+H952</f>
        <v>30111700</v>
      </c>
      <c r="I950" s="45">
        <f t="shared" ref="I950:J950" si="396">I951+I952</f>
        <v>30107700</v>
      </c>
      <c r="J950" s="45">
        <f t="shared" si="396"/>
        <v>30107700</v>
      </c>
    </row>
    <row r="951" spans="1:10" ht="22.5" x14ac:dyDescent="0.2">
      <c r="A951" s="2" t="s">
        <v>371</v>
      </c>
      <c r="B951" s="3" t="s">
        <v>66</v>
      </c>
      <c r="C951" s="3" t="s">
        <v>135</v>
      </c>
      <c r="D951" s="3" t="s">
        <v>88</v>
      </c>
      <c r="E951" s="3" t="s">
        <v>200</v>
      </c>
      <c r="F951" s="3" t="s">
        <v>83</v>
      </c>
      <c r="G951" s="3" t="s">
        <v>428</v>
      </c>
      <c r="H951" s="49">
        <v>118000</v>
      </c>
      <c r="I951" s="49">
        <v>117000</v>
      </c>
      <c r="J951" s="49">
        <v>117000</v>
      </c>
    </row>
    <row r="952" spans="1:10" ht="22.5" x14ac:dyDescent="0.2">
      <c r="A952" s="9" t="s">
        <v>26</v>
      </c>
      <c r="B952" s="3" t="s">
        <v>66</v>
      </c>
      <c r="C952" s="3" t="s">
        <v>135</v>
      </c>
      <c r="D952" s="3" t="s">
        <v>88</v>
      </c>
      <c r="E952" s="3" t="s">
        <v>200</v>
      </c>
      <c r="F952" s="3" t="s">
        <v>232</v>
      </c>
      <c r="G952" s="3" t="s">
        <v>428</v>
      </c>
      <c r="H952" s="49">
        <v>29993700</v>
      </c>
      <c r="I952" s="49">
        <v>29990700</v>
      </c>
      <c r="J952" s="49">
        <v>29990700</v>
      </c>
    </row>
    <row r="953" spans="1:10" ht="22.5" x14ac:dyDescent="0.2">
      <c r="A953" s="2" t="s">
        <v>370</v>
      </c>
      <c r="B953" s="3" t="s">
        <v>66</v>
      </c>
      <c r="C953" s="3" t="s">
        <v>135</v>
      </c>
      <c r="D953" s="3" t="s">
        <v>88</v>
      </c>
      <c r="E953" s="3" t="s">
        <v>349</v>
      </c>
      <c r="F953" s="3"/>
      <c r="G953" s="3"/>
      <c r="H953" s="45">
        <f>H954</f>
        <v>1000000</v>
      </c>
      <c r="I953" s="45">
        <f t="shared" ref="I953:J953" si="397">I954</f>
        <v>1000000</v>
      </c>
      <c r="J953" s="45">
        <f t="shared" si="397"/>
        <v>1000000</v>
      </c>
    </row>
    <row r="954" spans="1:10" ht="22.5" x14ac:dyDescent="0.2">
      <c r="A954" s="2" t="s">
        <v>161</v>
      </c>
      <c r="B954" s="3" t="s">
        <v>66</v>
      </c>
      <c r="C954" s="3" t="s">
        <v>135</v>
      </c>
      <c r="D954" s="3" t="s">
        <v>88</v>
      </c>
      <c r="E954" s="3" t="s">
        <v>349</v>
      </c>
      <c r="F954" s="3" t="s">
        <v>160</v>
      </c>
      <c r="G954" s="3"/>
      <c r="H954" s="46">
        <v>1000000</v>
      </c>
      <c r="I954" s="46">
        <v>1000000</v>
      </c>
      <c r="J954" s="46">
        <v>1000000</v>
      </c>
    </row>
    <row r="955" spans="1:10" ht="22.5" x14ac:dyDescent="0.2">
      <c r="A955" s="2" t="s">
        <v>271</v>
      </c>
      <c r="B955" s="3" t="s">
        <v>66</v>
      </c>
      <c r="C955" s="3" t="s">
        <v>135</v>
      </c>
      <c r="D955" s="3" t="s">
        <v>88</v>
      </c>
      <c r="E955" s="3" t="s">
        <v>350</v>
      </c>
      <c r="F955" s="3"/>
      <c r="G955" s="3"/>
      <c r="H955" s="45">
        <f>H956</f>
        <v>400000</v>
      </c>
      <c r="I955" s="45">
        <f t="shared" ref="I955:J955" si="398">I956</f>
        <v>400000</v>
      </c>
      <c r="J955" s="45">
        <f t="shared" si="398"/>
        <v>400000</v>
      </c>
    </row>
    <row r="956" spans="1:10" ht="22.5" x14ac:dyDescent="0.2">
      <c r="A956" s="2" t="s">
        <v>161</v>
      </c>
      <c r="B956" s="3" t="s">
        <v>66</v>
      </c>
      <c r="C956" s="3" t="s">
        <v>135</v>
      </c>
      <c r="D956" s="3" t="s">
        <v>88</v>
      </c>
      <c r="E956" s="3" t="s">
        <v>350</v>
      </c>
      <c r="F956" s="3" t="s">
        <v>160</v>
      </c>
      <c r="G956" s="3"/>
      <c r="H956" s="45">
        <v>400000</v>
      </c>
      <c r="I956" s="45">
        <v>400000</v>
      </c>
      <c r="J956" s="45">
        <v>400000</v>
      </c>
    </row>
    <row r="957" spans="1:10" ht="22.5" x14ac:dyDescent="0.2">
      <c r="A957" s="9" t="s">
        <v>517</v>
      </c>
      <c r="B957" s="3" t="s">
        <v>66</v>
      </c>
      <c r="C957" s="3" t="s">
        <v>135</v>
      </c>
      <c r="D957" s="3" t="s">
        <v>88</v>
      </c>
      <c r="E957" s="39" t="s">
        <v>45</v>
      </c>
      <c r="F957" s="3"/>
      <c r="G957" s="3"/>
      <c r="H957" s="45">
        <f>H958</f>
        <v>5497200</v>
      </c>
      <c r="I957" s="45">
        <f t="shared" ref="I957:J957" si="399">I958</f>
        <v>5497200</v>
      </c>
      <c r="J957" s="45">
        <f t="shared" si="399"/>
        <v>5497200</v>
      </c>
    </row>
    <row r="958" spans="1:10" ht="45" x14ac:dyDescent="0.2">
      <c r="A958" s="10" t="s">
        <v>778</v>
      </c>
      <c r="B958" s="3" t="s">
        <v>66</v>
      </c>
      <c r="C958" s="3" t="s">
        <v>135</v>
      </c>
      <c r="D958" s="3" t="s">
        <v>88</v>
      </c>
      <c r="E958" s="39" t="s">
        <v>201</v>
      </c>
      <c r="F958" s="3"/>
      <c r="G958" s="3"/>
      <c r="H958" s="45">
        <f>H960+H959</f>
        <v>5497200</v>
      </c>
      <c r="I958" s="45">
        <f t="shared" ref="I958:J958" si="400">I960+I959</f>
        <v>5497200</v>
      </c>
      <c r="J958" s="45">
        <f t="shared" si="400"/>
        <v>5497200</v>
      </c>
    </row>
    <row r="959" spans="1:10" ht="22.5" x14ac:dyDescent="0.2">
      <c r="A959" s="2" t="s">
        <v>371</v>
      </c>
      <c r="B959" s="3" t="s">
        <v>66</v>
      </c>
      <c r="C959" s="3" t="s">
        <v>135</v>
      </c>
      <c r="D959" s="3" t="s">
        <v>88</v>
      </c>
      <c r="E959" s="39" t="s">
        <v>201</v>
      </c>
      <c r="F959" s="3" t="s">
        <v>83</v>
      </c>
      <c r="G959" s="3" t="s">
        <v>186</v>
      </c>
      <c r="H959" s="49">
        <v>83000</v>
      </c>
      <c r="I959" s="49">
        <v>83000</v>
      </c>
      <c r="J959" s="49">
        <v>83000</v>
      </c>
    </row>
    <row r="960" spans="1:10" ht="22.5" x14ac:dyDescent="0.2">
      <c r="A960" s="2" t="s">
        <v>161</v>
      </c>
      <c r="B960" s="3" t="s">
        <v>66</v>
      </c>
      <c r="C960" s="3" t="s">
        <v>135</v>
      </c>
      <c r="D960" s="3" t="s">
        <v>88</v>
      </c>
      <c r="E960" s="39" t="s">
        <v>201</v>
      </c>
      <c r="F960" s="3" t="s">
        <v>160</v>
      </c>
      <c r="G960" s="3" t="s">
        <v>186</v>
      </c>
      <c r="H960" s="49">
        <v>5414200</v>
      </c>
      <c r="I960" s="49">
        <v>5414200</v>
      </c>
      <c r="J960" s="49">
        <v>5414200</v>
      </c>
    </row>
    <row r="961" spans="1:10" ht="33.75" x14ac:dyDescent="0.2">
      <c r="A961" s="2" t="s">
        <v>433</v>
      </c>
      <c r="B961" s="3" t="s">
        <v>66</v>
      </c>
      <c r="C961" s="3" t="s">
        <v>135</v>
      </c>
      <c r="D961" s="3" t="s">
        <v>88</v>
      </c>
      <c r="E961" s="3" t="s">
        <v>435</v>
      </c>
      <c r="F961" s="3"/>
      <c r="G961" s="3"/>
      <c r="H961" s="45">
        <f>H964+H966+H962</f>
        <v>1175000</v>
      </c>
      <c r="I961" s="45">
        <f t="shared" ref="I961:J961" si="401">I964+I966+I962</f>
        <v>0</v>
      </c>
      <c r="J961" s="45">
        <f t="shared" si="401"/>
        <v>0</v>
      </c>
    </row>
    <row r="962" spans="1:10" ht="45" x14ac:dyDescent="0.2">
      <c r="A962" s="10" t="s">
        <v>559</v>
      </c>
      <c r="B962" s="3" t="s">
        <v>66</v>
      </c>
      <c r="C962" s="3" t="s">
        <v>135</v>
      </c>
      <c r="D962" s="3" t="s">
        <v>88</v>
      </c>
      <c r="E962" s="3" t="s">
        <v>561</v>
      </c>
      <c r="F962" s="3"/>
      <c r="G962" s="3"/>
      <c r="H962" s="45">
        <f>H963</f>
        <v>300000</v>
      </c>
      <c r="I962" s="45">
        <f t="shared" ref="I962:J962" si="402">I963</f>
        <v>0</v>
      </c>
      <c r="J962" s="45">
        <f t="shared" si="402"/>
        <v>0</v>
      </c>
    </row>
    <row r="963" spans="1:10" ht="22.5" x14ac:dyDescent="0.2">
      <c r="A963" s="10" t="s">
        <v>501</v>
      </c>
      <c r="B963" s="3" t="s">
        <v>66</v>
      </c>
      <c r="C963" s="3" t="s">
        <v>135</v>
      </c>
      <c r="D963" s="3" t="s">
        <v>88</v>
      </c>
      <c r="E963" s="3" t="s">
        <v>561</v>
      </c>
      <c r="F963" s="3" t="s">
        <v>500</v>
      </c>
      <c r="G963" s="3"/>
      <c r="H963" s="45">
        <v>300000</v>
      </c>
      <c r="I963" s="46">
        <v>0</v>
      </c>
      <c r="J963" s="46">
        <v>0</v>
      </c>
    </row>
    <row r="964" spans="1:10" ht="33.75" x14ac:dyDescent="0.2">
      <c r="A964" s="2" t="s">
        <v>563</v>
      </c>
      <c r="B964" s="3" t="s">
        <v>66</v>
      </c>
      <c r="C964" s="3" t="s">
        <v>135</v>
      </c>
      <c r="D964" s="3" t="s">
        <v>88</v>
      </c>
      <c r="E964" s="3" t="s">
        <v>434</v>
      </c>
      <c r="F964" s="3"/>
      <c r="G964" s="3"/>
      <c r="H964" s="45">
        <f>H965</f>
        <v>865000</v>
      </c>
      <c r="I964" s="45">
        <f t="shared" ref="I964:J964" si="403">I965</f>
        <v>0</v>
      </c>
      <c r="J964" s="45">
        <f t="shared" si="403"/>
        <v>0</v>
      </c>
    </row>
    <row r="965" spans="1:10" ht="22.5" x14ac:dyDescent="0.2">
      <c r="A965" s="10" t="s">
        <v>501</v>
      </c>
      <c r="B965" s="3" t="s">
        <v>66</v>
      </c>
      <c r="C965" s="3" t="s">
        <v>135</v>
      </c>
      <c r="D965" s="3" t="s">
        <v>88</v>
      </c>
      <c r="E965" s="3" t="s">
        <v>434</v>
      </c>
      <c r="F965" s="3" t="s">
        <v>500</v>
      </c>
      <c r="G965" s="3"/>
      <c r="H965" s="45">
        <v>865000</v>
      </c>
      <c r="I965" s="46">
        <v>0</v>
      </c>
      <c r="J965" s="46">
        <v>0</v>
      </c>
    </row>
    <row r="966" spans="1:10" ht="22.5" x14ac:dyDescent="0.2">
      <c r="A966" s="10" t="s">
        <v>523</v>
      </c>
      <c r="B966" s="3" t="s">
        <v>66</v>
      </c>
      <c r="C966" s="3" t="s">
        <v>135</v>
      </c>
      <c r="D966" s="3" t="s">
        <v>88</v>
      </c>
      <c r="E966" s="3" t="s">
        <v>522</v>
      </c>
      <c r="F966" s="3"/>
      <c r="G966" s="3"/>
      <c r="H966" s="45">
        <f>H967</f>
        <v>10000</v>
      </c>
      <c r="I966" s="45">
        <f t="shared" ref="I966:J966" si="404">I967</f>
        <v>0</v>
      </c>
      <c r="J966" s="45">
        <f t="shared" si="404"/>
        <v>0</v>
      </c>
    </row>
    <row r="967" spans="1:10" ht="22.5" x14ac:dyDescent="0.2">
      <c r="A967" s="10" t="s">
        <v>501</v>
      </c>
      <c r="B967" s="3" t="s">
        <v>66</v>
      </c>
      <c r="C967" s="3" t="s">
        <v>135</v>
      </c>
      <c r="D967" s="3" t="s">
        <v>88</v>
      </c>
      <c r="E967" s="3" t="s">
        <v>522</v>
      </c>
      <c r="F967" s="3" t="s">
        <v>500</v>
      </c>
      <c r="G967" s="3"/>
      <c r="H967" s="45">
        <v>10000</v>
      </c>
      <c r="I967" s="46">
        <v>0</v>
      </c>
      <c r="J967" s="46">
        <v>0</v>
      </c>
    </row>
    <row r="968" spans="1:10" x14ac:dyDescent="0.2">
      <c r="A968" s="12" t="s">
        <v>158</v>
      </c>
      <c r="B968" s="38">
        <v>894</v>
      </c>
      <c r="C968" s="3" t="s">
        <v>135</v>
      </c>
      <c r="D968" s="3" t="s">
        <v>80</v>
      </c>
      <c r="E968" s="3"/>
      <c r="F968" s="3"/>
      <c r="G968" s="3"/>
      <c r="H968" s="45">
        <f t="shared" ref="H968:H969" si="405">H969</f>
        <v>117355300</v>
      </c>
      <c r="I968" s="45">
        <f t="shared" ref="I968:J969" si="406">I969</f>
        <v>118079000</v>
      </c>
      <c r="J968" s="45">
        <f t="shared" si="406"/>
        <v>118829600</v>
      </c>
    </row>
    <row r="969" spans="1:10" x14ac:dyDescent="0.2">
      <c r="A969" s="2" t="s">
        <v>412</v>
      </c>
      <c r="B969" s="3" t="s">
        <v>66</v>
      </c>
      <c r="C969" s="3" t="s">
        <v>135</v>
      </c>
      <c r="D969" s="3" t="s">
        <v>80</v>
      </c>
      <c r="E969" s="3" t="s">
        <v>254</v>
      </c>
      <c r="F969" s="3"/>
      <c r="G969" s="3"/>
      <c r="H969" s="45">
        <f t="shared" si="405"/>
        <v>117355300</v>
      </c>
      <c r="I969" s="45">
        <f t="shared" si="406"/>
        <v>118079000</v>
      </c>
      <c r="J969" s="45">
        <f t="shared" si="406"/>
        <v>118829600</v>
      </c>
    </row>
    <row r="970" spans="1:10" x14ac:dyDescent="0.2">
      <c r="A970" s="14" t="s">
        <v>225</v>
      </c>
      <c r="B970" s="3" t="s">
        <v>66</v>
      </c>
      <c r="C970" s="3" t="s">
        <v>135</v>
      </c>
      <c r="D970" s="3" t="s">
        <v>80</v>
      </c>
      <c r="E970" s="3" t="s">
        <v>264</v>
      </c>
      <c r="F970" s="3"/>
      <c r="G970" s="3"/>
      <c r="H970" s="45">
        <f>H971+H974</f>
        <v>117355300</v>
      </c>
      <c r="I970" s="45">
        <f t="shared" ref="I970:J970" si="407">I971+I974</f>
        <v>118079000</v>
      </c>
      <c r="J970" s="45">
        <f t="shared" si="407"/>
        <v>118829600</v>
      </c>
    </row>
    <row r="971" spans="1:10" ht="33.75" x14ac:dyDescent="0.2">
      <c r="A971" s="10" t="s">
        <v>479</v>
      </c>
      <c r="B971" s="3" t="s">
        <v>66</v>
      </c>
      <c r="C971" s="3" t="s">
        <v>135</v>
      </c>
      <c r="D971" s="3" t="s">
        <v>80</v>
      </c>
      <c r="E971" s="3" t="s">
        <v>46</v>
      </c>
      <c r="F971" s="3"/>
      <c r="G971" s="3"/>
      <c r="H971" s="45">
        <f>H972+H973</f>
        <v>63126000</v>
      </c>
      <c r="I971" s="45">
        <f t="shared" ref="I971:J971" si="408">I972+I973</f>
        <v>63366100</v>
      </c>
      <c r="J971" s="45">
        <f t="shared" si="408"/>
        <v>63615900</v>
      </c>
    </row>
    <row r="972" spans="1:10" ht="33.75" x14ac:dyDescent="0.2">
      <c r="A972" s="2" t="s">
        <v>142</v>
      </c>
      <c r="B972" s="3" t="s">
        <v>66</v>
      </c>
      <c r="C972" s="3" t="s">
        <v>135</v>
      </c>
      <c r="D972" s="3" t="s">
        <v>80</v>
      </c>
      <c r="E972" s="3" t="s">
        <v>46</v>
      </c>
      <c r="F972" s="3" t="s">
        <v>140</v>
      </c>
      <c r="G972" s="3" t="s">
        <v>186</v>
      </c>
      <c r="H972" s="49">
        <f>57491600+5234400-400000</f>
        <v>62326000</v>
      </c>
      <c r="I972" s="49">
        <f>57731700+5234400-400000</f>
        <v>62566100</v>
      </c>
      <c r="J972" s="49">
        <f>57981500+5234400-400000</f>
        <v>62815900</v>
      </c>
    </row>
    <row r="973" spans="1:10" ht="22.5" x14ac:dyDescent="0.2">
      <c r="A973" s="12" t="s">
        <v>143</v>
      </c>
      <c r="B973" s="3" t="s">
        <v>66</v>
      </c>
      <c r="C973" s="3" t="s">
        <v>135</v>
      </c>
      <c r="D973" s="3" t="s">
        <v>80</v>
      </c>
      <c r="E973" s="3" t="s">
        <v>46</v>
      </c>
      <c r="F973" s="3" t="s">
        <v>141</v>
      </c>
      <c r="G973" s="3" t="s">
        <v>186</v>
      </c>
      <c r="H973" s="49">
        <f>400000+400000</f>
        <v>800000</v>
      </c>
      <c r="I973" s="49">
        <f t="shared" ref="I973:J973" si="409">400000+400000</f>
        <v>800000</v>
      </c>
      <c r="J973" s="49">
        <f t="shared" si="409"/>
        <v>800000</v>
      </c>
    </row>
    <row r="974" spans="1:10" ht="70.5" customHeight="1" x14ac:dyDescent="0.2">
      <c r="A974" s="27" t="s">
        <v>775</v>
      </c>
      <c r="B974" s="3" t="s">
        <v>66</v>
      </c>
      <c r="C974" s="3" t="s">
        <v>135</v>
      </c>
      <c r="D974" s="3" t="s">
        <v>80</v>
      </c>
      <c r="E974" s="3" t="s">
        <v>198</v>
      </c>
      <c r="F974" s="3"/>
      <c r="G974" s="3"/>
      <c r="H974" s="45">
        <f>H975+H976+H977</f>
        <v>54229300</v>
      </c>
      <c r="I974" s="45">
        <f t="shared" ref="I974:J974" si="410">I975+I976+I977</f>
        <v>54712900</v>
      </c>
      <c r="J974" s="45">
        <f t="shared" si="410"/>
        <v>55213700</v>
      </c>
    </row>
    <row r="975" spans="1:10" ht="22.5" x14ac:dyDescent="0.2">
      <c r="A975" s="2" t="s">
        <v>371</v>
      </c>
      <c r="B975" s="3" t="s">
        <v>66</v>
      </c>
      <c r="C975" s="3" t="s">
        <v>135</v>
      </c>
      <c r="D975" s="3" t="s">
        <v>80</v>
      </c>
      <c r="E975" s="3" t="s">
        <v>198</v>
      </c>
      <c r="F975" s="3" t="s">
        <v>83</v>
      </c>
      <c r="G975" s="3" t="s">
        <v>186</v>
      </c>
      <c r="H975" s="49">
        <v>700000</v>
      </c>
      <c r="I975" s="49">
        <v>720000</v>
      </c>
      <c r="J975" s="49">
        <v>750000</v>
      </c>
    </row>
    <row r="976" spans="1:10" ht="22.5" x14ac:dyDescent="0.2">
      <c r="A976" s="2" t="s">
        <v>161</v>
      </c>
      <c r="B976" s="3" t="s">
        <v>66</v>
      </c>
      <c r="C976" s="3" t="s">
        <v>135</v>
      </c>
      <c r="D976" s="3" t="s">
        <v>80</v>
      </c>
      <c r="E976" s="3" t="s">
        <v>198</v>
      </c>
      <c r="F976" s="3" t="s">
        <v>160</v>
      </c>
      <c r="G976" s="3" t="s">
        <v>186</v>
      </c>
      <c r="H976" s="49">
        <v>44029300</v>
      </c>
      <c r="I976" s="49">
        <v>44292900</v>
      </c>
      <c r="J976" s="49">
        <v>44463700</v>
      </c>
    </row>
    <row r="977" spans="1:10" ht="22.5" x14ac:dyDescent="0.2">
      <c r="A977" s="2" t="s">
        <v>2</v>
      </c>
      <c r="B977" s="3" t="s">
        <v>66</v>
      </c>
      <c r="C977" s="3" t="s">
        <v>135</v>
      </c>
      <c r="D977" s="3" t="s">
        <v>80</v>
      </c>
      <c r="E977" s="3" t="s">
        <v>198</v>
      </c>
      <c r="F977" s="3" t="s">
        <v>1</v>
      </c>
      <c r="G977" s="3" t="s">
        <v>186</v>
      </c>
      <c r="H977" s="49">
        <v>9500000</v>
      </c>
      <c r="I977" s="49">
        <v>9700000</v>
      </c>
      <c r="J977" s="49">
        <v>10000000</v>
      </c>
    </row>
    <row r="978" spans="1:10" x14ac:dyDescent="0.2">
      <c r="A978" s="2" t="s">
        <v>159</v>
      </c>
      <c r="B978" s="3" t="s">
        <v>66</v>
      </c>
      <c r="C978" s="3" t="s">
        <v>135</v>
      </c>
      <c r="D978" s="3" t="s">
        <v>103</v>
      </c>
      <c r="E978" s="3"/>
      <c r="F978" s="3"/>
      <c r="G978" s="3"/>
      <c r="H978" s="45">
        <f>H979+H1027+H1034</f>
        <v>36910970</v>
      </c>
      <c r="I978" s="45">
        <f>I979+I1027+I1034</f>
        <v>35763900</v>
      </c>
      <c r="J978" s="45">
        <f>J979+J1027+J1034</f>
        <v>36063900</v>
      </c>
    </row>
    <row r="979" spans="1:10" ht="33.75" x14ac:dyDescent="0.2">
      <c r="A979" s="2" t="s">
        <v>413</v>
      </c>
      <c r="B979" s="3" t="s">
        <v>66</v>
      </c>
      <c r="C979" s="3" t="s">
        <v>135</v>
      </c>
      <c r="D979" s="3" t="s">
        <v>103</v>
      </c>
      <c r="E979" s="3" t="s">
        <v>253</v>
      </c>
      <c r="F979" s="3"/>
      <c r="G979" s="3"/>
      <c r="H979" s="43">
        <f>H980+H1000+H1022</f>
        <v>36375370</v>
      </c>
      <c r="I979" s="43">
        <f>I980+I1000+I1022</f>
        <v>35228300</v>
      </c>
      <c r="J979" s="43">
        <f>J980+J1000+J1022</f>
        <v>35528300</v>
      </c>
    </row>
    <row r="980" spans="1:10" ht="33.75" x14ac:dyDescent="0.2">
      <c r="A980" s="9" t="s">
        <v>414</v>
      </c>
      <c r="B980" s="3" t="s">
        <v>66</v>
      </c>
      <c r="C980" s="3" t="s">
        <v>135</v>
      </c>
      <c r="D980" s="3" t="s">
        <v>103</v>
      </c>
      <c r="E980" s="3" t="s">
        <v>383</v>
      </c>
      <c r="F980" s="3"/>
      <c r="G980" s="3"/>
      <c r="H980" s="45">
        <f>H981+H988+H991+H984+H994+H997</f>
        <v>1626650</v>
      </c>
      <c r="I980" s="45">
        <f t="shared" ref="I980:J980" si="411">I981+I988+I991+I984+I994+I997</f>
        <v>737900</v>
      </c>
      <c r="J980" s="45">
        <f t="shared" si="411"/>
        <v>737900</v>
      </c>
    </row>
    <row r="981" spans="1:10" ht="45" x14ac:dyDescent="0.2">
      <c r="A981" s="2" t="s">
        <v>607</v>
      </c>
      <c r="B981" s="3" t="s">
        <v>66</v>
      </c>
      <c r="C981" s="3" t="s">
        <v>135</v>
      </c>
      <c r="D981" s="3" t="s">
        <v>103</v>
      </c>
      <c r="E981" s="39" t="s">
        <v>462</v>
      </c>
      <c r="F981" s="3"/>
      <c r="G981" s="3"/>
      <c r="H981" s="45">
        <f>H982+H983</f>
        <v>81300</v>
      </c>
      <c r="I981" s="45">
        <f t="shared" ref="I981:J981" si="412">I982+I983</f>
        <v>84500</v>
      </c>
      <c r="J981" s="45">
        <f t="shared" si="412"/>
        <v>84500</v>
      </c>
    </row>
    <row r="982" spans="1:10" ht="22.5" x14ac:dyDescent="0.2">
      <c r="A982" s="2" t="s">
        <v>371</v>
      </c>
      <c r="B982" s="3" t="s">
        <v>66</v>
      </c>
      <c r="C982" s="3" t="s">
        <v>135</v>
      </c>
      <c r="D982" s="3" t="s">
        <v>103</v>
      </c>
      <c r="E982" s="39" t="s">
        <v>462</v>
      </c>
      <c r="F982" s="3" t="s">
        <v>83</v>
      </c>
      <c r="G982" s="3" t="s">
        <v>186</v>
      </c>
      <c r="H982" s="45">
        <v>8130</v>
      </c>
      <c r="I982" s="45">
        <v>8450</v>
      </c>
      <c r="J982" s="45">
        <v>8450</v>
      </c>
    </row>
    <row r="983" spans="1:10" ht="22.5" x14ac:dyDescent="0.2">
      <c r="A983" s="9" t="s">
        <v>143</v>
      </c>
      <c r="B983" s="3" t="s">
        <v>66</v>
      </c>
      <c r="C983" s="3" t="s">
        <v>135</v>
      </c>
      <c r="D983" s="3" t="s">
        <v>103</v>
      </c>
      <c r="E983" s="39" t="s">
        <v>462</v>
      </c>
      <c r="F983" s="3" t="s">
        <v>141</v>
      </c>
      <c r="G983" s="3" t="s">
        <v>186</v>
      </c>
      <c r="H983" s="45">
        <v>73170</v>
      </c>
      <c r="I983" s="45">
        <v>76050</v>
      </c>
      <c r="J983" s="45">
        <v>76050</v>
      </c>
    </row>
    <row r="984" spans="1:10" ht="96" customHeight="1" x14ac:dyDescent="0.2">
      <c r="A984" s="24" t="s">
        <v>588</v>
      </c>
      <c r="B984" s="3" t="s">
        <v>66</v>
      </c>
      <c r="C984" s="3" t="s">
        <v>135</v>
      </c>
      <c r="D984" s="3" t="s">
        <v>103</v>
      </c>
      <c r="E984" s="39" t="s">
        <v>587</v>
      </c>
      <c r="F984" s="3"/>
      <c r="G984" s="3"/>
      <c r="H984" s="49">
        <f>H985+H986+H987</f>
        <v>462400</v>
      </c>
      <c r="I984" s="49">
        <f t="shared" ref="I984:J984" si="413">I985+I986+I987</f>
        <v>462400</v>
      </c>
      <c r="J984" s="49">
        <f t="shared" si="413"/>
        <v>462400</v>
      </c>
    </row>
    <row r="985" spans="1:10" ht="22.5" x14ac:dyDescent="0.2">
      <c r="A985" s="10" t="s">
        <v>362</v>
      </c>
      <c r="B985" s="3" t="s">
        <v>66</v>
      </c>
      <c r="C985" s="3" t="s">
        <v>135</v>
      </c>
      <c r="D985" s="3" t="s">
        <v>103</v>
      </c>
      <c r="E985" s="39" t="s">
        <v>587</v>
      </c>
      <c r="F985" s="3" t="s">
        <v>79</v>
      </c>
      <c r="G985" s="3" t="s">
        <v>186</v>
      </c>
      <c r="H985" s="49">
        <v>400000</v>
      </c>
      <c r="I985" s="49">
        <v>0</v>
      </c>
      <c r="J985" s="49">
        <v>0</v>
      </c>
    </row>
    <row r="986" spans="1:10" ht="33.75" x14ac:dyDescent="0.2">
      <c r="A986" s="10" t="s">
        <v>364</v>
      </c>
      <c r="B986" s="3" t="s">
        <v>66</v>
      </c>
      <c r="C986" s="3" t="s">
        <v>135</v>
      </c>
      <c r="D986" s="3" t="s">
        <v>103</v>
      </c>
      <c r="E986" s="39" t="s">
        <v>587</v>
      </c>
      <c r="F986" s="3" t="s">
        <v>363</v>
      </c>
      <c r="G986" s="3" t="s">
        <v>186</v>
      </c>
      <c r="H986" s="49">
        <v>62400</v>
      </c>
      <c r="I986" s="49">
        <v>0</v>
      </c>
      <c r="J986" s="49">
        <v>0</v>
      </c>
    </row>
    <row r="987" spans="1:10" ht="22.5" x14ac:dyDescent="0.2">
      <c r="A987" s="2" t="s">
        <v>371</v>
      </c>
      <c r="B987" s="3" t="s">
        <v>66</v>
      </c>
      <c r="C987" s="3" t="s">
        <v>135</v>
      </c>
      <c r="D987" s="3" t="s">
        <v>103</v>
      </c>
      <c r="E987" s="39" t="s">
        <v>587</v>
      </c>
      <c r="F987" s="3" t="s">
        <v>83</v>
      </c>
      <c r="G987" s="3" t="s">
        <v>186</v>
      </c>
      <c r="H987" s="49">
        <v>0</v>
      </c>
      <c r="I987" s="49">
        <v>462400</v>
      </c>
      <c r="J987" s="49">
        <v>462400</v>
      </c>
    </row>
    <row r="988" spans="1:10" ht="33.75" x14ac:dyDescent="0.2">
      <c r="A988" s="2" t="s">
        <v>692</v>
      </c>
      <c r="B988" s="3" t="s">
        <v>66</v>
      </c>
      <c r="C988" s="3" t="s">
        <v>135</v>
      </c>
      <c r="D988" s="3" t="s">
        <v>103</v>
      </c>
      <c r="E988" s="39" t="s">
        <v>785</v>
      </c>
      <c r="F988" s="3"/>
      <c r="G988" s="3"/>
      <c r="H988" s="49">
        <f>H989</f>
        <v>39000</v>
      </c>
      <c r="I988" s="49">
        <f t="shared" ref="I988:J988" si="414">I989</f>
        <v>39000</v>
      </c>
      <c r="J988" s="49">
        <f t="shared" si="414"/>
        <v>39000</v>
      </c>
    </row>
    <row r="989" spans="1:10" ht="67.5" x14ac:dyDescent="0.2">
      <c r="A989" s="19" t="s">
        <v>606</v>
      </c>
      <c r="B989" s="3" t="s">
        <v>66</v>
      </c>
      <c r="C989" s="3" t="s">
        <v>135</v>
      </c>
      <c r="D989" s="3" t="s">
        <v>103</v>
      </c>
      <c r="E989" s="39" t="s">
        <v>779</v>
      </c>
      <c r="F989" s="3"/>
      <c r="G989" s="3"/>
      <c r="H989" s="49">
        <f>H990</f>
        <v>39000</v>
      </c>
      <c r="I989" s="49">
        <f t="shared" ref="I989:J989" si="415">I990</f>
        <v>39000</v>
      </c>
      <c r="J989" s="49">
        <f t="shared" si="415"/>
        <v>39000</v>
      </c>
    </row>
    <row r="990" spans="1:10" ht="22.5" x14ac:dyDescent="0.2">
      <c r="A990" s="2" t="s">
        <v>371</v>
      </c>
      <c r="B990" s="3" t="s">
        <v>66</v>
      </c>
      <c r="C990" s="3" t="s">
        <v>135</v>
      </c>
      <c r="D990" s="3" t="s">
        <v>103</v>
      </c>
      <c r="E990" s="39" t="s">
        <v>779</v>
      </c>
      <c r="F990" s="3" t="s">
        <v>83</v>
      </c>
      <c r="G990" s="3" t="s">
        <v>186</v>
      </c>
      <c r="H990" s="49">
        <v>39000</v>
      </c>
      <c r="I990" s="49">
        <v>39000</v>
      </c>
      <c r="J990" s="49">
        <v>39000</v>
      </c>
    </row>
    <row r="991" spans="1:10" ht="22.5" x14ac:dyDescent="0.2">
      <c r="A991" s="2" t="s">
        <v>675</v>
      </c>
      <c r="B991" s="3" t="s">
        <v>66</v>
      </c>
      <c r="C991" s="3" t="s">
        <v>135</v>
      </c>
      <c r="D991" s="3" t="s">
        <v>103</v>
      </c>
      <c r="E991" s="39" t="s">
        <v>784</v>
      </c>
      <c r="F991" s="3"/>
      <c r="G991" s="3"/>
      <c r="H991" s="49">
        <f>H992</f>
        <v>152000</v>
      </c>
      <c r="I991" s="49">
        <f t="shared" ref="I991:J991" si="416">I992</f>
        <v>152000</v>
      </c>
      <c r="J991" s="49">
        <f t="shared" si="416"/>
        <v>152000</v>
      </c>
    </row>
    <row r="992" spans="1:10" ht="45" x14ac:dyDescent="0.2">
      <c r="A992" s="57" t="s">
        <v>780</v>
      </c>
      <c r="B992" s="3" t="s">
        <v>66</v>
      </c>
      <c r="C992" s="3" t="s">
        <v>135</v>
      </c>
      <c r="D992" s="3" t="s">
        <v>103</v>
      </c>
      <c r="E992" s="39" t="s">
        <v>783</v>
      </c>
      <c r="F992" s="3"/>
      <c r="G992" s="3"/>
      <c r="H992" s="49">
        <f>H993</f>
        <v>152000</v>
      </c>
      <c r="I992" s="49">
        <f t="shared" ref="I992:J992" si="417">I993</f>
        <v>152000</v>
      </c>
      <c r="J992" s="49">
        <f t="shared" si="417"/>
        <v>152000</v>
      </c>
    </row>
    <row r="993" spans="1:10" ht="22.5" x14ac:dyDescent="0.2">
      <c r="A993" s="2" t="s">
        <v>371</v>
      </c>
      <c r="B993" s="3" t="s">
        <v>66</v>
      </c>
      <c r="C993" s="3" t="s">
        <v>135</v>
      </c>
      <c r="D993" s="3" t="s">
        <v>103</v>
      </c>
      <c r="E993" s="39" t="s">
        <v>783</v>
      </c>
      <c r="F993" s="3" t="s">
        <v>83</v>
      </c>
      <c r="G993" s="3" t="s">
        <v>186</v>
      </c>
      <c r="H993" s="49">
        <v>152000</v>
      </c>
      <c r="I993" s="49">
        <v>152000</v>
      </c>
      <c r="J993" s="49">
        <v>152000</v>
      </c>
    </row>
    <row r="994" spans="1:10" ht="22.5" x14ac:dyDescent="0.2">
      <c r="A994" s="2" t="s">
        <v>755</v>
      </c>
      <c r="B994" s="3" t="s">
        <v>66</v>
      </c>
      <c r="C994" s="3" t="s">
        <v>135</v>
      </c>
      <c r="D994" s="3" t="s">
        <v>103</v>
      </c>
      <c r="E994" s="39" t="s">
        <v>752</v>
      </c>
      <c r="F994" s="3"/>
      <c r="G994" s="3"/>
      <c r="H994" s="49">
        <f>H995</f>
        <v>615100</v>
      </c>
      <c r="I994" s="49">
        <f t="shared" ref="I994:J994" si="418">I995</f>
        <v>0</v>
      </c>
      <c r="J994" s="49">
        <f t="shared" si="418"/>
        <v>0</v>
      </c>
    </row>
    <row r="995" spans="1:10" ht="39" customHeight="1" x14ac:dyDescent="0.2">
      <c r="A995" s="63" t="s">
        <v>754</v>
      </c>
      <c r="B995" s="3" t="s">
        <v>66</v>
      </c>
      <c r="C995" s="3" t="s">
        <v>135</v>
      </c>
      <c r="D995" s="3" t="s">
        <v>103</v>
      </c>
      <c r="E995" s="39" t="s">
        <v>753</v>
      </c>
      <c r="F995" s="3"/>
      <c r="G995" s="3"/>
      <c r="H995" s="49">
        <f>H996</f>
        <v>615100</v>
      </c>
      <c r="I995" s="49">
        <f t="shared" ref="I995:J995" si="419">I996</f>
        <v>0</v>
      </c>
      <c r="J995" s="49">
        <f t="shared" si="419"/>
        <v>0</v>
      </c>
    </row>
    <row r="996" spans="1:10" ht="22.5" x14ac:dyDescent="0.2">
      <c r="A996" s="2" t="s">
        <v>166</v>
      </c>
      <c r="B996" s="3" t="s">
        <v>66</v>
      </c>
      <c r="C996" s="3" t="s">
        <v>135</v>
      </c>
      <c r="D996" s="3" t="s">
        <v>103</v>
      </c>
      <c r="E996" s="39" t="s">
        <v>753</v>
      </c>
      <c r="F996" s="3" t="s">
        <v>165</v>
      </c>
      <c r="G996" s="3" t="s">
        <v>186</v>
      </c>
      <c r="H996" s="49">
        <v>615100</v>
      </c>
      <c r="I996" s="49">
        <v>0</v>
      </c>
      <c r="J996" s="49">
        <v>0</v>
      </c>
    </row>
    <row r="997" spans="1:10" ht="22.5" x14ac:dyDescent="0.2">
      <c r="A997" s="2" t="s">
        <v>759</v>
      </c>
      <c r="B997" s="3" t="s">
        <v>66</v>
      </c>
      <c r="C997" s="3" t="s">
        <v>135</v>
      </c>
      <c r="D997" s="3" t="s">
        <v>103</v>
      </c>
      <c r="E997" s="39" t="s">
        <v>758</v>
      </c>
      <c r="F997" s="3"/>
      <c r="G997" s="3"/>
      <c r="H997" s="49">
        <f>H998</f>
        <v>276850</v>
      </c>
      <c r="I997" s="49">
        <f t="shared" ref="I997:J997" si="420">I998</f>
        <v>0</v>
      </c>
      <c r="J997" s="49">
        <f t="shared" si="420"/>
        <v>0</v>
      </c>
    </row>
    <row r="998" spans="1:10" ht="22.5" x14ac:dyDescent="0.2">
      <c r="A998" s="50" t="s">
        <v>756</v>
      </c>
      <c r="B998" s="3" t="s">
        <v>66</v>
      </c>
      <c r="C998" s="3" t="s">
        <v>135</v>
      </c>
      <c r="D998" s="3" t="s">
        <v>103</v>
      </c>
      <c r="E998" s="52" t="s">
        <v>757</v>
      </c>
      <c r="F998" s="3"/>
      <c r="G998" s="3"/>
      <c r="H998" s="49">
        <f>H999</f>
        <v>276850</v>
      </c>
      <c r="I998" s="49">
        <f t="shared" ref="I998:J998" si="421">I999</f>
        <v>0</v>
      </c>
      <c r="J998" s="49">
        <f t="shared" si="421"/>
        <v>0</v>
      </c>
    </row>
    <row r="999" spans="1:10" ht="22.5" x14ac:dyDescent="0.2">
      <c r="A999" s="2" t="s">
        <v>166</v>
      </c>
      <c r="B999" s="3" t="s">
        <v>66</v>
      </c>
      <c r="C999" s="3" t="s">
        <v>135</v>
      </c>
      <c r="D999" s="3" t="s">
        <v>103</v>
      </c>
      <c r="E999" s="52" t="s">
        <v>757</v>
      </c>
      <c r="F999" s="3" t="s">
        <v>165</v>
      </c>
      <c r="G999" s="3" t="s">
        <v>186</v>
      </c>
      <c r="H999" s="49">
        <v>276850</v>
      </c>
      <c r="I999" s="49">
        <v>0</v>
      </c>
      <c r="J999" s="49">
        <v>0</v>
      </c>
    </row>
    <row r="1000" spans="1:10" ht="22.5" x14ac:dyDescent="0.2">
      <c r="A1000" s="2" t="s">
        <v>381</v>
      </c>
      <c r="B1000" s="3" t="s">
        <v>66</v>
      </c>
      <c r="C1000" s="3" t="s">
        <v>135</v>
      </c>
      <c r="D1000" s="3" t="s">
        <v>103</v>
      </c>
      <c r="E1000" s="3" t="s">
        <v>382</v>
      </c>
      <c r="F1000" s="3"/>
      <c r="G1000" s="3"/>
      <c r="H1000" s="45">
        <f>H1015+H1007+H1010+H1001</f>
        <v>34563720</v>
      </c>
      <c r="I1000" s="45">
        <f>I1015+I1007+I1010+I1001</f>
        <v>34305400</v>
      </c>
      <c r="J1000" s="45">
        <f>J1015+J1007+J1010+J1001</f>
        <v>34305400</v>
      </c>
    </row>
    <row r="1001" spans="1:10" ht="22.5" x14ac:dyDescent="0.2">
      <c r="A1001" s="9" t="s">
        <v>252</v>
      </c>
      <c r="B1001" s="3" t="s">
        <v>66</v>
      </c>
      <c r="C1001" s="3" t="s">
        <v>135</v>
      </c>
      <c r="D1001" s="3" t="s">
        <v>103</v>
      </c>
      <c r="E1001" s="3" t="s">
        <v>351</v>
      </c>
      <c r="F1001" s="3"/>
      <c r="G1001" s="3"/>
      <c r="H1001" s="45">
        <f>H1002+H1003+H1005+H1006+H1004</f>
        <v>12538120</v>
      </c>
      <c r="I1001" s="45">
        <f t="shared" ref="I1001:J1001" si="422">I1002+I1003+I1005+I1006+I1004</f>
        <v>12348800</v>
      </c>
      <c r="J1001" s="45">
        <f t="shared" si="422"/>
        <v>12348800</v>
      </c>
    </row>
    <row r="1002" spans="1:10" ht="22.5" x14ac:dyDescent="0.2">
      <c r="A1002" s="10" t="s">
        <v>362</v>
      </c>
      <c r="B1002" s="3" t="s">
        <v>66</v>
      </c>
      <c r="C1002" s="3" t="s">
        <v>135</v>
      </c>
      <c r="D1002" s="3" t="s">
        <v>103</v>
      </c>
      <c r="E1002" s="3" t="s">
        <v>351</v>
      </c>
      <c r="F1002" s="3" t="s">
        <v>79</v>
      </c>
      <c r="G1002" s="3"/>
      <c r="H1002" s="45">
        <v>9259000</v>
      </c>
      <c r="I1002" s="45">
        <v>9259000</v>
      </c>
      <c r="J1002" s="45">
        <v>9259000</v>
      </c>
    </row>
    <row r="1003" spans="1:10" ht="33.75" x14ac:dyDescent="0.2">
      <c r="A1003" s="10" t="s">
        <v>364</v>
      </c>
      <c r="B1003" s="3" t="s">
        <v>66</v>
      </c>
      <c r="C1003" s="3" t="s">
        <v>135</v>
      </c>
      <c r="D1003" s="3" t="s">
        <v>103</v>
      </c>
      <c r="E1003" s="3" t="s">
        <v>351</v>
      </c>
      <c r="F1003" s="3" t="s">
        <v>363</v>
      </c>
      <c r="G1003" s="3"/>
      <c r="H1003" s="45">
        <v>2796200</v>
      </c>
      <c r="I1003" s="45">
        <v>2796200</v>
      </c>
      <c r="J1003" s="45">
        <v>2796200</v>
      </c>
    </row>
    <row r="1004" spans="1:10" ht="22.5" x14ac:dyDescent="0.2">
      <c r="A1004" s="2" t="s">
        <v>166</v>
      </c>
      <c r="B1004" s="3" t="s">
        <v>66</v>
      </c>
      <c r="C1004" s="3" t="s">
        <v>135</v>
      </c>
      <c r="D1004" s="3" t="s">
        <v>103</v>
      </c>
      <c r="E1004" s="3" t="s">
        <v>351</v>
      </c>
      <c r="F1004" s="3" t="s">
        <v>165</v>
      </c>
      <c r="G1004" s="3"/>
      <c r="H1004" s="45">
        <v>189320</v>
      </c>
      <c r="I1004" s="45">
        <v>0</v>
      </c>
      <c r="J1004" s="45">
        <v>0</v>
      </c>
    </row>
    <row r="1005" spans="1:10" ht="22.5" x14ac:dyDescent="0.2">
      <c r="A1005" s="2" t="s">
        <v>86</v>
      </c>
      <c r="B1005" s="3" t="s">
        <v>66</v>
      </c>
      <c r="C1005" s="3" t="s">
        <v>135</v>
      </c>
      <c r="D1005" s="3" t="s">
        <v>103</v>
      </c>
      <c r="E1005" s="3" t="s">
        <v>351</v>
      </c>
      <c r="F1005" s="3" t="s">
        <v>84</v>
      </c>
      <c r="G1005" s="3"/>
      <c r="H1005" s="45">
        <v>291700</v>
      </c>
      <c r="I1005" s="45">
        <v>291700</v>
      </c>
      <c r="J1005" s="45">
        <v>291700</v>
      </c>
    </row>
    <row r="1006" spans="1:10" ht="22.5" x14ac:dyDescent="0.2">
      <c r="A1006" s="2" t="s">
        <v>270</v>
      </c>
      <c r="B1006" s="3" t="s">
        <v>66</v>
      </c>
      <c r="C1006" s="3" t="s">
        <v>135</v>
      </c>
      <c r="D1006" s="3" t="s">
        <v>103</v>
      </c>
      <c r="E1006" s="3" t="s">
        <v>351</v>
      </c>
      <c r="F1006" s="3" t="s">
        <v>85</v>
      </c>
      <c r="G1006" s="3"/>
      <c r="H1006" s="45">
        <v>1900</v>
      </c>
      <c r="I1006" s="45">
        <v>1900</v>
      </c>
      <c r="J1006" s="45">
        <v>1900</v>
      </c>
    </row>
    <row r="1007" spans="1:10" x14ac:dyDescent="0.2">
      <c r="A1007" s="12" t="s">
        <v>481</v>
      </c>
      <c r="B1007" s="3" t="s">
        <v>66</v>
      </c>
      <c r="C1007" s="3" t="s">
        <v>135</v>
      </c>
      <c r="D1007" s="3" t="s">
        <v>103</v>
      </c>
      <c r="E1007" s="39" t="s">
        <v>214</v>
      </c>
      <c r="F1007" s="3"/>
      <c r="G1007" s="3"/>
      <c r="H1007" s="45">
        <f>H1008+H1009</f>
        <v>3893900</v>
      </c>
      <c r="I1007" s="45">
        <f t="shared" ref="I1007:J1007" si="423">I1008+I1009</f>
        <v>3893900</v>
      </c>
      <c r="J1007" s="45">
        <f t="shared" si="423"/>
        <v>3893900</v>
      </c>
    </row>
    <row r="1008" spans="1:10" ht="22.5" x14ac:dyDescent="0.2">
      <c r="A1008" s="10" t="s">
        <v>362</v>
      </c>
      <c r="B1008" s="3" t="s">
        <v>66</v>
      </c>
      <c r="C1008" s="3" t="s">
        <v>135</v>
      </c>
      <c r="D1008" s="3" t="s">
        <v>103</v>
      </c>
      <c r="E1008" s="39" t="s">
        <v>214</v>
      </c>
      <c r="F1008" s="3" t="s">
        <v>79</v>
      </c>
      <c r="G1008" s="3" t="s">
        <v>186</v>
      </c>
      <c r="H1008" s="49">
        <v>2990700</v>
      </c>
      <c r="I1008" s="49">
        <v>2990700</v>
      </c>
      <c r="J1008" s="49">
        <v>2990700</v>
      </c>
    </row>
    <row r="1009" spans="1:10" ht="33.75" x14ac:dyDescent="0.2">
      <c r="A1009" s="10" t="s">
        <v>364</v>
      </c>
      <c r="B1009" s="3" t="s">
        <v>66</v>
      </c>
      <c r="C1009" s="3" t="s">
        <v>135</v>
      </c>
      <c r="D1009" s="3" t="s">
        <v>103</v>
      </c>
      <c r="E1009" s="39" t="s">
        <v>214</v>
      </c>
      <c r="F1009" s="3" t="s">
        <v>363</v>
      </c>
      <c r="G1009" s="3" t="s">
        <v>186</v>
      </c>
      <c r="H1009" s="49">
        <v>903200</v>
      </c>
      <c r="I1009" s="49">
        <v>903200</v>
      </c>
      <c r="J1009" s="49">
        <v>903200</v>
      </c>
    </row>
    <row r="1010" spans="1:10" ht="22.5" x14ac:dyDescent="0.2">
      <c r="A1010" s="10" t="s">
        <v>60</v>
      </c>
      <c r="B1010" s="3" t="s">
        <v>66</v>
      </c>
      <c r="C1010" s="3" t="s">
        <v>135</v>
      </c>
      <c r="D1010" s="3" t="s">
        <v>88</v>
      </c>
      <c r="E1010" s="39" t="s">
        <v>215</v>
      </c>
      <c r="F1010" s="3"/>
      <c r="G1010" s="3"/>
      <c r="H1010" s="45">
        <f>H1011+H1012+H1013+H1014</f>
        <v>4856200</v>
      </c>
      <c r="I1010" s="45">
        <f t="shared" ref="I1010:J1010" si="424">I1011+I1012+I1013+I1014</f>
        <v>4787200</v>
      </c>
      <c r="J1010" s="45">
        <f t="shared" si="424"/>
        <v>4787200</v>
      </c>
    </row>
    <row r="1011" spans="1:10" ht="22.5" x14ac:dyDescent="0.2">
      <c r="A1011" s="10" t="s">
        <v>362</v>
      </c>
      <c r="B1011" s="3" t="s">
        <v>66</v>
      </c>
      <c r="C1011" s="3" t="s">
        <v>135</v>
      </c>
      <c r="D1011" s="3" t="s">
        <v>103</v>
      </c>
      <c r="E1011" s="39" t="s">
        <v>215</v>
      </c>
      <c r="F1011" s="3" t="s">
        <v>79</v>
      </c>
      <c r="G1011" s="3" t="s">
        <v>186</v>
      </c>
      <c r="H1011" s="49">
        <v>3729800</v>
      </c>
      <c r="I1011" s="49">
        <v>3676800</v>
      </c>
      <c r="J1011" s="49">
        <v>3676800</v>
      </c>
    </row>
    <row r="1012" spans="1:10" ht="33.75" x14ac:dyDescent="0.2">
      <c r="A1012" s="10" t="s">
        <v>364</v>
      </c>
      <c r="B1012" s="3" t="s">
        <v>66</v>
      </c>
      <c r="C1012" s="3" t="s">
        <v>135</v>
      </c>
      <c r="D1012" s="3" t="s">
        <v>103</v>
      </c>
      <c r="E1012" s="39" t="s">
        <v>215</v>
      </c>
      <c r="F1012" s="3" t="s">
        <v>363</v>
      </c>
      <c r="G1012" s="3" t="s">
        <v>186</v>
      </c>
      <c r="H1012" s="49">
        <v>1124512.46</v>
      </c>
      <c r="I1012" s="49">
        <v>1110400</v>
      </c>
      <c r="J1012" s="49">
        <v>1110400</v>
      </c>
    </row>
    <row r="1013" spans="1:10" ht="22.5" x14ac:dyDescent="0.2">
      <c r="A1013" s="2" t="s">
        <v>371</v>
      </c>
      <c r="B1013" s="3" t="s">
        <v>66</v>
      </c>
      <c r="C1013" s="3" t="s">
        <v>135</v>
      </c>
      <c r="D1013" s="3" t="s">
        <v>103</v>
      </c>
      <c r="E1013" s="39" t="s">
        <v>215</v>
      </c>
      <c r="F1013" s="3" t="s">
        <v>83</v>
      </c>
      <c r="G1013" s="3" t="s">
        <v>186</v>
      </c>
      <c r="H1013" s="49">
        <v>24.45</v>
      </c>
      <c r="I1013" s="49">
        <v>0</v>
      </c>
      <c r="J1013" s="49">
        <v>0</v>
      </c>
    </row>
    <row r="1014" spans="1:10" ht="22.5" x14ac:dyDescent="0.2">
      <c r="A1014" s="10" t="s">
        <v>391</v>
      </c>
      <c r="B1014" s="3" t="s">
        <v>66</v>
      </c>
      <c r="C1014" s="3" t="s">
        <v>135</v>
      </c>
      <c r="D1014" s="3" t="s">
        <v>103</v>
      </c>
      <c r="E1014" s="39" t="s">
        <v>215</v>
      </c>
      <c r="F1014" s="3" t="s">
        <v>390</v>
      </c>
      <c r="G1014" s="3" t="s">
        <v>186</v>
      </c>
      <c r="H1014" s="49">
        <v>1863.09</v>
      </c>
      <c r="I1014" s="49">
        <v>0</v>
      </c>
      <c r="J1014" s="49">
        <v>0</v>
      </c>
    </row>
    <row r="1015" spans="1:10" ht="22.5" x14ac:dyDescent="0.2">
      <c r="A1015" s="9" t="s">
        <v>480</v>
      </c>
      <c r="B1015" s="3" t="s">
        <v>66</v>
      </c>
      <c r="C1015" s="3" t="s">
        <v>135</v>
      </c>
      <c r="D1015" s="3" t="s">
        <v>103</v>
      </c>
      <c r="E1015" s="3" t="s">
        <v>461</v>
      </c>
      <c r="F1015" s="3"/>
      <c r="G1015" s="3"/>
      <c r="H1015" s="45">
        <f>H1016+H1017+H1018+H1019+H1020+H1021</f>
        <v>13275500</v>
      </c>
      <c r="I1015" s="45">
        <f t="shared" ref="I1015:J1015" si="425">I1016+I1017+I1018+I1019+I1020+I1021</f>
        <v>13275500</v>
      </c>
      <c r="J1015" s="45">
        <f t="shared" si="425"/>
        <v>13275500</v>
      </c>
    </row>
    <row r="1016" spans="1:10" ht="22.5" x14ac:dyDescent="0.2">
      <c r="A1016" s="10" t="s">
        <v>362</v>
      </c>
      <c r="B1016" s="3" t="s">
        <v>66</v>
      </c>
      <c r="C1016" s="3" t="s">
        <v>135</v>
      </c>
      <c r="D1016" s="3" t="s">
        <v>103</v>
      </c>
      <c r="E1016" s="3" t="s">
        <v>461</v>
      </c>
      <c r="F1016" s="3" t="s">
        <v>79</v>
      </c>
      <c r="G1016" s="3" t="s">
        <v>186</v>
      </c>
      <c r="H1016" s="45">
        <f>8126000+249078.34</f>
        <v>8375078.3399999999</v>
      </c>
      <c r="I1016" s="45">
        <f t="shared" ref="I1016:J1016" si="426">8126000+249078.34</f>
        <v>8375078.3399999999</v>
      </c>
      <c r="J1016" s="45">
        <f t="shared" si="426"/>
        <v>8375078.3399999999</v>
      </c>
    </row>
    <row r="1017" spans="1:10" ht="33.75" x14ac:dyDescent="0.2">
      <c r="A1017" s="10" t="s">
        <v>364</v>
      </c>
      <c r="B1017" s="3" t="s">
        <v>66</v>
      </c>
      <c r="C1017" s="3" t="s">
        <v>135</v>
      </c>
      <c r="D1017" s="3" t="s">
        <v>103</v>
      </c>
      <c r="E1017" s="3" t="s">
        <v>461</v>
      </c>
      <c r="F1017" s="3" t="s">
        <v>363</v>
      </c>
      <c r="G1017" s="3" t="s">
        <v>186</v>
      </c>
      <c r="H1017" s="45">
        <f>2454100+75221.66</f>
        <v>2529321.66</v>
      </c>
      <c r="I1017" s="45">
        <f t="shared" ref="I1017:J1017" si="427">2454100+75221.66</f>
        <v>2529321.66</v>
      </c>
      <c r="J1017" s="45">
        <f t="shared" si="427"/>
        <v>2529321.66</v>
      </c>
    </row>
    <row r="1018" spans="1:10" ht="22.5" x14ac:dyDescent="0.2">
      <c r="A1018" s="2" t="s">
        <v>166</v>
      </c>
      <c r="B1018" s="3" t="s">
        <v>66</v>
      </c>
      <c r="C1018" s="3" t="s">
        <v>135</v>
      </c>
      <c r="D1018" s="3" t="s">
        <v>103</v>
      </c>
      <c r="E1018" s="3" t="s">
        <v>461</v>
      </c>
      <c r="F1018" s="3" t="s">
        <v>165</v>
      </c>
      <c r="G1018" s="3" t="s">
        <v>186</v>
      </c>
      <c r="H1018" s="45">
        <v>1053995.3</v>
      </c>
      <c r="I1018" s="45">
        <v>600000</v>
      </c>
      <c r="J1018" s="45">
        <v>600000</v>
      </c>
    </row>
    <row r="1019" spans="1:10" ht="22.5" x14ac:dyDescent="0.2">
      <c r="A1019" s="2" t="s">
        <v>371</v>
      </c>
      <c r="B1019" s="3" t="s">
        <v>66</v>
      </c>
      <c r="C1019" s="3" t="s">
        <v>135</v>
      </c>
      <c r="D1019" s="3" t="s">
        <v>103</v>
      </c>
      <c r="E1019" s="3" t="s">
        <v>461</v>
      </c>
      <c r="F1019" s="3" t="s">
        <v>83</v>
      </c>
      <c r="G1019" s="3" t="s">
        <v>186</v>
      </c>
      <c r="H1019" s="45">
        <v>753024.45</v>
      </c>
      <c r="I1019" s="45">
        <v>1326100</v>
      </c>
      <c r="J1019" s="45">
        <v>1326100</v>
      </c>
    </row>
    <row r="1020" spans="1:10" ht="22.5" x14ac:dyDescent="0.2">
      <c r="A1020" s="10" t="s">
        <v>391</v>
      </c>
      <c r="B1020" s="3" t="s">
        <v>66</v>
      </c>
      <c r="C1020" s="3" t="s">
        <v>135</v>
      </c>
      <c r="D1020" s="3" t="s">
        <v>103</v>
      </c>
      <c r="E1020" s="3" t="s">
        <v>461</v>
      </c>
      <c r="F1020" s="3" t="s">
        <v>390</v>
      </c>
      <c r="G1020" s="3" t="s">
        <v>186</v>
      </c>
      <c r="H1020" s="45">
        <v>554080.25</v>
      </c>
      <c r="I1020" s="45">
        <v>435000</v>
      </c>
      <c r="J1020" s="45">
        <v>435000</v>
      </c>
    </row>
    <row r="1021" spans="1:10" ht="22.5" x14ac:dyDescent="0.2">
      <c r="A1021" s="2" t="s">
        <v>86</v>
      </c>
      <c r="B1021" s="3" t="s">
        <v>66</v>
      </c>
      <c r="C1021" s="3" t="s">
        <v>135</v>
      </c>
      <c r="D1021" s="3" t="s">
        <v>103</v>
      </c>
      <c r="E1021" s="3" t="s">
        <v>461</v>
      </c>
      <c r="F1021" s="3" t="s">
        <v>84</v>
      </c>
      <c r="G1021" s="3"/>
      <c r="H1021" s="45">
        <v>10000</v>
      </c>
      <c r="I1021" s="45">
        <v>10000</v>
      </c>
      <c r="J1021" s="45">
        <v>10000</v>
      </c>
    </row>
    <row r="1022" spans="1:10" ht="22.5" x14ac:dyDescent="0.2">
      <c r="A1022" s="2" t="s">
        <v>377</v>
      </c>
      <c r="B1022" s="3" t="s">
        <v>66</v>
      </c>
      <c r="C1022" s="3" t="s">
        <v>135</v>
      </c>
      <c r="D1022" s="3" t="s">
        <v>103</v>
      </c>
      <c r="E1022" s="3" t="s">
        <v>378</v>
      </c>
      <c r="F1022" s="3"/>
      <c r="G1022" s="3"/>
      <c r="H1022" s="45">
        <f>H1025+H1023</f>
        <v>185000</v>
      </c>
      <c r="I1022" s="45">
        <f t="shared" ref="I1022:J1022" si="428">I1025+I1023</f>
        <v>185000</v>
      </c>
      <c r="J1022" s="45">
        <f t="shared" si="428"/>
        <v>485000</v>
      </c>
    </row>
    <row r="1023" spans="1:10" ht="22.5" x14ac:dyDescent="0.2">
      <c r="A1023" s="9" t="s">
        <v>549</v>
      </c>
      <c r="B1023" s="3" t="s">
        <v>66</v>
      </c>
      <c r="C1023" s="3" t="s">
        <v>135</v>
      </c>
      <c r="D1023" s="3" t="s">
        <v>103</v>
      </c>
      <c r="E1023" s="3" t="s">
        <v>550</v>
      </c>
      <c r="F1023" s="3"/>
      <c r="G1023" s="3"/>
      <c r="H1023" s="45">
        <f>H1024</f>
        <v>0</v>
      </c>
      <c r="I1023" s="45">
        <f t="shared" ref="I1023:J1023" si="429">I1024</f>
        <v>0</v>
      </c>
      <c r="J1023" s="45">
        <f t="shared" si="429"/>
        <v>300000</v>
      </c>
    </row>
    <row r="1024" spans="1:10" ht="22.5" x14ac:dyDescent="0.2">
      <c r="A1024" s="9" t="s">
        <v>143</v>
      </c>
      <c r="B1024" s="3" t="s">
        <v>66</v>
      </c>
      <c r="C1024" s="3" t="s">
        <v>135</v>
      </c>
      <c r="D1024" s="3" t="s">
        <v>103</v>
      </c>
      <c r="E1024" s="3" t="s">
        <v>550</v>
      </c>
      <c r="F1024" s="3" t="s">
        <v>141</v>
      </c>
      <c r="G1024" s="3" t="s">
        <v>186</v>
      </c>
      <c r="H1024" s="45">
        <v>0</v>
      </c>
      <c r="I1024" s="45">
        <v>0</v>
      </c>
      <c r="J1024" s="45">
        <v>300000</v>
      </c>
    </row>
    <row r="1025" spans="1:10" ht="22.5" x14ac:dyDescent="0.2">
      <c r="A1025" s="9" t="s">
        <v>269</v>
      </c>
      <c r="B1025" s="3" t="s">
        <v>66</v>
      </c>
      <c r="C1025" s="3" t="s">
        <v>135</v>
      </c>
      <c r="D1025" s="3" t="s">
        <v>103</v>
      </c>
      <c r="E1025" s="3" t="s">
        <v>352</v>
      </c>
      <c r="F1025" s="3"/>
      <c r="G1025" s="3"/>
      <c r="H1025" s="45">
        <f t="shared" ref="H1025:J1025" si="430">H1026</f>
        <v>185000</v>
      </c>
      <c r="I1025" s="45">
        <f t="shared" si="430"/>
        <v>185000</v>
      </c>
      <c r="J1025" s="45">
        <f t="shared" si="430"/>
        <v>185000</v>
      </c>
    </row>
    <row r="1026" spans="1:10" ht="22.5" x14ac:dyDescent="0.2">
      <c r="A1026" s="9" t="s">
        <v>143</v>
      </c>
      <c r="B1026" s="3" t="s">
        <v>66</v>
      </c>
      <c r="C1026" s="3" t="s">
        <v>135</v>
      </c>
      <c r="D1026" s="3" t="s">
        <v>103</v>
      </c>
      <c r="E1026" s="3" t="s">
        <v>352</v>
      </c>
      <c r="F1026" s="3" t="s">
        <v>141</v>
      </c>
      <c r="G1026" s="3"/>
      <c r="H1026" s="45">
        <v>185000</v>
      </c>
      <c r="I1026" s="45">
        <v>185000</v>
      </c>
      <c r="J1026" s="45">
        <v>185000</v>
      </c>
    </row>
    <row r="1027" spans="1:10" x14ac:dyDescent="0.2">
      <c r="A1027" s="2" t="s">
        <v>412</v>
      </c>
      <c r="B1027" s="3" t="s">
        <v>66</v>
      </c>
      <c r="C1027" s="3" t="s">
        <v>135</v>
      </c>
      <c r="D1027" s="3" t="s">
        <v>103</v>
      </c>
      <c r="E1027" s="3" t="s">
        <v>254</v>
      </c>
      <c r="F1027" s="3"/>
      <c r="G1027" s="3"/>
      <c r="H1027" s="45">
        <f>H1028+H1031</f>
        <v>200000</v>
      </c>
      <c r="I1027" s="45">
        <f t="shared" ref="I1027:J1027" si="431">I1028+I1031</f>
        <v>200000</v>
      </c>
      <c r="J1027" s="45">
        <f t="shared" si="431"/>
        <v>200000</v>
      </c>
    </row>
    <row r="1028" spans="1:10" x14ac:dyDescent="0.2">
      <c r="A1028" s="2" t="s">
        <v>224</v>
      </c>
      <c r="B1028" s="3" t="s">
        <v>66</v>
      </c>
      <c r="C1028" s="3" t="s">
        <v>135</v>
      </c>
      <c r="D1028" s="3" t="s">
        <v>103</v>
      </c>
      <c r="E1028" s="3" t="s">
        <v>255</v>
      </c>
      <c r="F1028" s="3"/>
      <c r="G1028" s="3"/>
      <c r="H1028" s="45">
        <f t="shared" ref="H1028:H1029" si="432">H1029</f>
        <v>180000</v>
      </c>
      <c r="I1028" s="45">
        <f t="shared" ref="I1028:J1029" si="433">I1029</f>
        <v>180000</v>
      </c>
      <c r="J1028" s="45">
        <f t="shared" si="433"/>
        <v>180000</v>
      </c>
    </row>
    <row r="1029" spans="1:10" ht="22.5" x14ac:dyDescent="0.2">
      <c r="A1029" s="2" t="s">
        <v>486</v>
      </c>
      <c r="B1029" s="3" t="s">
        <v>66</v>
      </c>
      <c r="C1029" s="3" t="s">
        <v>135</v>
      </c>
      <c r="D1029" s="3" t="s">
        <v>103</v>
      </c>
      <c r="E1029" s="3" t="s">
        <v>353</v>
      </c>
      <c r="F1029" s="3"/>
      <c r="G1029" s="3"/>
      <c r="H1029" s="45">
        <f t="shared" si="432"/>
        <v>180000</v>
      </c>
      <c r="I1029" s="45">
        <f t="shared" si="433"/>
        <v>180000</v>
      </c>
      <c r="J1029" s="45">
        <f t="shared" si="433"/>
        <v>180000</v>
      </c>
    </row>
    <row r="1030" spans="1:10" ht="22.5" x14ac:dyDescent="0.2">
      <c r="A1030" s="9" t="s">
        <v>143</v>
      </c>
      <c r="B1030" s="3" t="s">
        <v>66</v>
      </c>
      <c r="C1030" s="3" t="s">
        <v>135</v>
      </c>
      <c r="D1030" s="3" t="s">
        <v>103</v>
      </c>
      <c r="E1030" s="3" t="s">
        <v>353</v>
      </c>
      <c r="F1030" s="3" t="s">
        <v>141</v>
      </c>
      <c r="G1030" s="3"/>
      <c r="H1030" s="45">
        <v>180000</v>
      </c>
      <c r="I1030" s="45">
        <v>180000</v>
      </c>
      <c r="J1030" s="45">
        <v>180000</v>
      </c>
    </row>
    <row r="1031" spans="1:10" x14ac:dyDescent="0.2">
      <c r="A1031" s="2" t="s">
        <v>225</v>
      </c>
      <c r="B1031" s="3" t="s">
        <v>66</v>
      </c>
      <c r="C1031" s="3" t="s">
        <v>135</v>
      </c>
      <c r="D1031" s="3" t="s">
        <v>103</v>
      </c>
      <c r="E1031" s="3" t="s">
        <v>264</v>
      </c>
      <c r="F1031" s="3"/>
      <c r="G1031" s="3"/>
      <c r="H1031" s="45">
        <f t="shared" ref="H1031:H1032" si="434">H1032</f>
        <v>20000</v>
      </c>
      <c r="I1031" s="45">
        <f t="shared" ref="I1031:J1032" si="435">I1032</f>
        <v>20000</v>
      </c>
      <c r="J1031" s="45">
        <f t="shared" si="435"/>
        <v>20000</v>
      </c>
    </row>
    <row r="1032" spans="1:10" ht="22.5" x14ac:dyDescent="0.2">
      <c r="A1032" s="2" t="s">
        <v>487</v>
      </c>
      <c r="B1032" s="3" t="s">
        <v>66</v>
      </c>
      <c r="C1032" s="3" t="s">
        <v>135</v>
      </c>
      <c r="D1032" s="3" t="s">
        <v>103</v>
      </c>
      <c r="E1032" s="3" t="s">
        <v>354</v>
      </c>
      <c r="F1032" s="3"/>
      <c r="G1032" s="3"/>
      <c r="H1032" s="45">
        <f t="shared" si="434"/>
        <v>20000</v>
      </c>
      <c r="I1032" s="45">
        <f t="shared" si="435"/>
        <v>20000</v>
      </c>
      <c r="J1032" s="45">
        <f t="shared" si="435"/>
        <v>20000</v>
      </c>
    </row>
    <row r="1033" spans="1:10" ht="22.5" x14ac:dyDescent="0.2">
      <c r="A1033" s="9" t="s">
        <v>143</v>
      </c>
      <c r="B1033" s="3" t="s">
        <v>66</v>
      </c>
      <c r="C1033" s="3" t="s">
        <v>135</v>
      </c>
      <c r="D1033" s="3" t="s">
        <v>103</v>
      </c>
      <c r="E1033" s="3" t="s">
        <v>354</v>
      </c>
      <c r="F1033" s="3" t="s">
        <v>141</v>
      </c>
      <c r="G1033" s="3"/>
      <c r="H1033" s="45">
        <v>20000</v>
      </c>
      <c r="I1033" s="45">
        <v>20000</v>
      </c>
      <c r="J1033" s="45">
        <v>20000</v>
      </c>
    </row>
    <row r="1034" spans="1:10" ht="22.5" x14ac:dyDescent="0.2">
      <c r="A1034" s="2" t="s">
        <v>651</v>
      </c>
      <c r="B1034" s="3" t="s">
        <v>66</v>
      </c>
      <c r="C1034" s="3" t="s">
        <v>135</v>
      </c>
      <c r="D1034" s="3" t="s">
        <v>103</v>
      </c>
      <c r="E1034" s="3" t="s">
        <v>256</v>
      </c>
      <c r="F1034" s="3"/>
      <c r="G1034" s="3"/>
      <c r="H1034" s="45">
        <f>H1035+H1037</f>
        <v>335600</v>
      </c>
      <c r="I1034" s="45">
        <f t="shared" ref="I1034:J1034" si="436">I1035+I1037</f>
        <v>335600</v>
      </c>
      <c r="J1034" s="45">
        <f t="shared" si="436"/>
        <v>335600</v>
      </c>
    </row>
    <row r="1035" spans="1:10" ht="22.5" x14ac:dyDescent="0.2">
      <c r="A1035" s="2" t="s">
        <v>269</v>
      </c>
      <c r="B1035" s="3" t="s">
        <v>66</v>
      </c>
      <c r="C1035" s="3" t="s">
        <v>135</v>
      </c>
      <c r="D1035" s="3" t="s">
        <v>103</v>
      </c>
      <c r="E1035" s="3" t="s">
        <v>355</v>
      </c>
      <c r="F1035" s="3"/>
      <c r="G1035" s="3"/>
      <c r="H1035" s="45">
        <f>H1036</f>
        <v>247400</v>
      </c>
      <c r="I1035" s="45">
        <f t="shared" ref="I1035:J1035" si="437">I1036</f>
        <v>335600</v>
      </c>
      <c r="J1035" s="45">
        <f t="shared" si="437"/>
        <v>335600</v>
      </c>
    </row>
    <row r="1036" spans="1:10" ht="22.5" x14ac:dyDescent="0.2">
      <c r="A1036" s="9" t="s">
        <v>143</v>
      </c>
      <c r="B1036" s="3" t="s">
        <v>66</v>
      </c>
      <c r="C1036" s="3" t="s">
        <v>135</v>
      </c>
      <c r="D1036" s="3" t="s">
        <v>103</v>
      </c>
      <c r="E1036" s="3" t="s">
        <v>355</v>
      </c>
      <c r="F1036" s="3" t="s">
        <v>141</v>
      </c>
      <c r="G1036" s="3"/>
      <c r="H1036" s="45">
        <v>247400</v>
      </c>
      <c r="I1036" s="45">
        <v>335600</v>
      </c>
      <c r="J1036" s="45">
        <v>335600</v>
      </c>
    </row>
    <row r="1037" spans="1:10" x14ac:dyDescent="0.2">
      <c r="A1037" s="54" t="s">
        <v>18</v>
      </c>
      <c r="B1037" s="51" t="s">
        <v>66</v>
      </c>
      <c r="C1037" s="51" t="s">
        <v>135</v>
      </c>
      <c r="D1037" s="51" t="s">
        <v>103</v>
      </c>
      <c r="E1037" s="51" t="s">
        <v>760</v>
      </c>
      <c r="F1037" s="51"/>
      <c r="G1037" s="51"/>
      <c r="H1037" s="45">
        <f>H1038</f>
        <v>88200</v>
      </c>
      <c r="I1037" s="45">
        <f t="shared" ref="I1037:J1037" si="438">I1038</f>
        <v>0</v>
      </c>
      <c r="J1037" s="45">
        <f t="shared" si="438"/>
        <v>0</v>
      </c>
    </row>
    <row r="1038" spans="1:10" ht="22.5" x14ac:dyDescent="0.2">
      <c r="A1038" s="66" t="s">
        <v>371</v>
      </c>
      <c r="B1038" s="51" t="s">
        <v>66</v>
      </c>
      <c r="C1038" s="51" t="s">
        <v>135</v>
      </c>
      <c r="D1038" s="51" t="s">
        <v>103</v>
      </c>
      <c r="E1038" s="51" t="s">
        <v>760</v>
      </c>
      <c r="F1038" s="51" t="s">
        <v>83</v>
      </c>
      <c r="G1038" s="51"/>
      <c r="H1038" s="45">
        <v>88200</v>
      </c>
      <c r="I1038" s="45">
        <v>0</v>
      </c>
      <c r="J1038" s="45">
        <v>0</v>
      </c>
    </row>
    <row r="1039" spans="1:10" x14ac:dyDescent="0.2">
      <c r="A1039" s="2" t="s">
        <v>56</v>
      </c>
      <c r="B1039" s="3" t="s">
        <v>69</v>
      </c>
      <c r="C1039" s="28"/>
      <c r="D1039" s="28"/>
      <c r="E1039" s="28"/>
      <c r="F1039" s="28"/>
      <c r="G1039" s="28"/>
      <c r="H1039" s="45">
        <f>H1040</f>
        <v>12862284.85</v>
      </c>
      <c r="I1039" s="45">
        <f t="shared" ref="I1039:J1039" si="439">I1040</f>
        <v>8976214.8499999996</v>
      </c>
      <c r="J1039" s="45">
        <f t="shared" si="439"/>
        <v>8976214.8499999996</v>
      </c>
    </row>
    <row r="1040" spans="1:10" x14ac:dyDescent="0.2">
      <c r="A1040" s="2" t="s">
        <v>76</v>
      </c>
      <c r="B1040" s="3" t="s">
        <v>69</v>
      </c>
      <c r="C1040" s="3" t="s">
        <v>74</v>
      </c>
      <c r="D1040" s="3" t="s">
        <v>75</v>
      </c>
      <c r="E1040" s="3"/>
      <c r="F1040" s="28"/>
      <c r="G1040" s="28"/>
      <c r="H1040" s="45">
        <f>H1041+H1054</f>
        <v>12862284.85</v>
      </c>
      <c r="I1040" s="45">
        <f t="shared" ref="I1040:J1040" si="440">I1041+I1054</f>
        <v>8976214.8499999996</v>
      </c>
      <c r="J1040" s="45">
        <f t="shared" si="440"/>
        <v>8976214.8499999996</v>
      </c>
    </row>
    <row r="1041" spans="1:10" ht="33.75" x14ac:dyDescent="0.2">
      <c r="A1041" s="2" t="s">
        <v>132</v>
      </c>
      <c r="B1041" s="3" t="s">
        <v>69</v>
      </c>
      <c r="C1041" s="3" t="s">
        <v>74</v>
      </c>
      <c r="D1041" s="3" t="s">
        <v>88</v>
      </c>
      <c r="E1041" s="3"/>
      <c r="F1041" s="28"/>
      <c r="G1041" s="28"/>
      <c r="H1041" s="45">
        <f>H1042</f>
        <v>8576214.8499999996</v>
      </c>
      <c r="I1041" s="45">
        <f t="shared" ref="I1041:J1041" si="441">I1042</f>
        <v>8576214.8499999996</v>
      </c>
      <c r="J1041" s="45">
        <f t="shared" si="441"/>
        <v>8576214.8499999996</v>
      </c>
    </row>
    <row r="1042" spans="1:10" x14ac:dyDescent="0.2">
      <c r="A1042" s="9" t="s">
        <v>373</v>
      </c>
      <c r="B1042" s="3" t="s">
        <v>69</v>
      </c>
      <c r="C1042" s="3" t="s">
        <v>74</v>
      </c>
      <c r="D1042" s="3" t="s">
        <v>88</v>
      </c>
      <c r="E1042" s="3" t="s">
        <v>226</v>
      </c>
      <c r="F1042" s="28"/>
      <c r="G1042" s="28"/>
      <c r="H1042" s="45">
        <f>H1043+H1051</f>
        <v>8576214.8499999996</v>
      </c>
      <c r="I1042" s="45">
        <f t="shared" ref="I1042:J1042" si="442">I1043+I1051</f>
        <v>8576214.8499999996</v>
      </c>
      <c r="J1042" s="45">
        <f t="shared" si="442"/>
        <v>8576214.8499999996</v>
      </c>
    </row>
    <row r="1043" spans="1:10" ht="22.5" x14ac:dyDescent="0.2">
      <c r="A1043" s="9" t="s">
        <v>252</v>
      </c>
      <c r="B1043" s="3" t="s">
        <v>69</v>
      </c>
      <c r="C1043" s="3" t="s">
        <v>74</v>
      </c>
      <c r="D1043" s="3" t="s">
        <v>88</v>
      </c>
      <c r="E1043" s="3" t="s">
        <v>275</v>
      </c>
      <c r="F1043" s="3"/>
      <c r="G1043" s="3"/>
      <c r="H1043" s="45">
        <f>H1044+H1045+H1046+H1047+H1048+H1049+H1050</f>
        <v>5646591.6799999997</v>
      </c>
      <c r="I1043" s="45">
        <f t="shared" ref="I1043:J1043" si="443">I1044+I1045+I1046+I1047+I1048+I1049+I1050</f>
        <v>5646591.6799999997</v>
      </c>
      <c r="J1043" s="45">
        <f t="shared" si="443"/>
        <v>5646591.6799999997</v>
      </c>
    </row>
    <row r="1044" spans="1:10" ht="22.5" x14ac:dyDescent="0.2">
      <c r="A1044" s="10" t="s">
        <v>362</v>
      </c>
      <c r="B1044" s="3" t="s">
        <v>69</v>
      </c>
      <c r="C1044" s="3" t="s">
        <v>74</v>
      </c>
      <c r="D1044" s="3" t="s">
        <v>88</v>
      </c>
      <c r="E1044" s="3" t="s">
        <v>275</v>
      </c>
      <c r="F1044" s="3" t="s">
        <v>79</v>
      </c>
      <c r="G1044" s="3"/>
      <c r="H1044" s="45">
        <f>388912.62+919596.64+1926584.19</f>
        <v>3235093.45</v>
      </c>
      <c r="I1044" s="45">
        <f t="shared" ref="I1044:J1044" si="444">388912.62+919596.64+1926584.19</f>
        <v>3235093.45</v>
      </c>
      <c r="J1044" s="45">
        <f t="shared" si="444"/>
        <v>3235093.45</v>
      </c>
    </row>
    <row r="1045" spans="1:10" ht="22.5" x14ac:dyDescent="0.2">
      <c r="A1045" s="12" t="s">
        <v>82</v>
      </c>
      <c r="B1045" s="3" t="s">
        <v>69</v>
      </c>
      <c r="C1045" s="3" t="s">
        <v>74</v>
      </c>
      <c r="D1045" s="3" t="s">
        <v>88</v>
      </c>
      <c r="E1045" s="3" t="s">
        <v>275</v>
      </c>
      <c r="F1045" s="3" t="s">
        <v>81</v>
      </c>
      <c r="G1045" s="3"/>
      <c r="H1045" s="45">
        <v>7500</v>
      </c>
      <c r="I1045" s="45">
        <v>7500</v>
      </c>
      <c r="J1045" s="45">
        <v>7500</v>
      </c>
    </row>
    <row r="1046" spans="1:10" ht="33.75" x14ac:dyDescent="0.2">
      <c r="A1046" s="12" t="s">
        <v>31</v>
      </c>
      <c r="B1046" s="3" t="s">
        <v>69</v>
      </c>
      <c r="C1046" s="3" t="s">
        <v>74</v>
      </c>
      <c r="D1046" s="3" t="s">
        <v>88</v>
      </c>
      <c r="E1046" s="3" t="s">
        <v>275</v>
      </c>
      <c r="F1046" s="3" t="s">
        <v>30</v>
      </c>
      <c r="G1046" s="3"/>
      <c r="H1046" s="45">
        <v>42000</v>
      </c>
      <c r="I1046" s="45">
        <v>42000</v>
      </c>
      <c r="J1046" s="45">
        <f>42000</f>
        <v>42000</v>
      </c>
    </row>
    <row r="1047" spans="1:10" ht="33.75" x14ac:dyDescent="0.2">
      <c r="A1047" s="10" t="s">
        <v>364</v>
      </c>
      <c r="B1047" s="3" t="s">
        <v>69</v>
      </c>
      <c r="C1047" s="3" t="s">
        <v>74</v>
      </c>
      <c r="D1047" s="3" t="s">
        <v>88</v>
      </c>
      <c r="E1047" s="3" t="s">
        <v>275</v>
      </c>
      <c r="F1047" s="3" t="s">
        <v>363</v>
      </c>
      <c r="G1047" s="3"/>
      <c r="H1047" s="45">
        <f>117451.61+277718.19+581828.43</f>
        <v>976998.23</v>
      </c>
      <c r="I1047" s="45">
        <f t="shared" ref="I1047:J1047" si="445">117451.61+277718.19+581828.43</f>
        <v>976998.23</v>
      </c>
      <c r="J1047" s="45">
        <f t="shared" si="445"/>
        <v>976998.23</v>
      </c>
    </row>
    <row r="1048" spans="1:10" ht="22.5" x14ac:dyDescent="0.2">
      <c r="A1048" s="2" t="s">
        <v>166</v>
      </c>
      <c r="B1048" s="3" t="s">
        <v>69</v>
      </c>
      <c r="C1048" s="3" t="s">
        <v>74</v>
      </c>
      <c r="D1048" s="3" t="s">
        <v>88</v>
      </c>
      <c r="E1048" s="3" t="s">
        <v>275</v>
      </c>
      <c r="F1048" s="3" t="s">
        <v>165</v>
      </c>
      <c r="G1048" s="3"/>
      <c r="H1048" s="45">
        <f t="shared" ref="H1048:I1048" si="446">106000+1000+35000+100000+80000</f>
        <v>322000</v>
      </c>
      <c r="I1048" s="45">
        <f t="shared" si="446"/>
        <v>322000</v>
      </c>
      <c r="J1048" s="45">
        <f>106000+1000+35000+100000+80000</f>
        <v>322000</v>
      </c>
    </row>
    <row r="1049" spans="1:10" ht="22.5" x14ac:dyDescent="0.2">
      <c r="A1049" s="2" t="s">
        <v>371</v>
      </c>
      <c r="B1049" s="3" t="s">
        <v>69</v>
      </c>
      <c r="C1049" s="3" t="s">
        <v>74</v>
      </c>
      <c r="D1049" s="3" t="s">
        <v>88</v>
      </c>
      <c r="E1049" s="3" t="s">
        <v>275</v>
      </c>
      <c r="F1049" s="3" t="s">
        <v>83</v>
      </c>
      <c r="G1049" s="3"/>
      <c r="H1049" s="45">
        <f>4000+250000+280000+7000+300000+120000+60000</f>
        <v>1021000</v>
      </c>
      <c r="I1049" s="45">
        <f t="shared" ref="I1049:J1049" si="447">4000+250000+280000+7000+300000+120000+60000</f>
        <v>1021000</v>
      </c>
      <c r="J1049" s="45">
        <f t="shared" si="447"/>
        <v>1021000</v>
      </c>
    </row>
    <row r="1050" spans="1:10" ht="22.5" x14ac:dyDescent="0.2">
      <c r="A1050" s="2" t="s">
        <v>270</v>
      </c>
      <c r="B1050" s="3" t="s">
        <v>69</v>
      </c>
      <c r="C1050" s="3" t="s">
        <v>74</v>
      </c>
      <c r="D1050" s="3" t="s">
        <v>88</v>
      </c>
      <c r="E1050" s="3" t="s">
        <v>275</v>
      </c>
      <c r="F1050" s="3" t="s">
        <v>85</v>
      </c>
      <c r="G1050" s="3"/>
      <c r="H1050" s="45">
        <v>42000</v>
      </c>
      <c r="I1050" s="45">
        <v>42000</v>
      </c>
      <c r="J1050" s="45">
        <v>42000</v>
      </c>
    </row>
    <row r="1051" spans="1:10" x14ac:dyDescent="0.2">
      <c r="A1051" s="2" t="s">
        <v>57</v>
      </c>
      <c r="B1051" s="3" t="s">
        <v>69</v>
      </c>
      <c r="C1051" s="3" t="s">
        <v>74</v>
      </c>
      <c r="D1051" s="3" t="s">
        <v>88</v>
      </c>
      <c r="E1051" s="3" t="s">
        <v>322</v>
      </c>
      <c r="F1051" s="3"/>
      <c r="G1051" s="3"/>
      <c r="H1051" s="45">
        <f>H1052+H1053</f>
        <v>2929623.17</v>
      </c>
      <c r="I1051" s="45">
        <f t="shared" ref="I1051:J1051" si="448">I1052+I1053</f>
        <v>2929623.17</v>
      </c>
      <c r="J1051" s="45">
        <f t="shared" si="448"/>
        <v>2929623.17</v>
      </c>
    </row>
    <row r="1052" spans="1:10" ht="22.5" x14ac:dyDescent="0.2">
      <c r="A1052" s="10" t="s">
        <v>362</v>
      </c>
      <c r="B1052" s="3" t="s">
        <v>69</v>
      </c>
      <c r="C1052" s="3" t="s">
        <v>74</v>
      </c>
      <c r="D1052" s="3" t="s">
        <v>88</v>
      </c>
      <c r="E1052" s="3" t="s">
        <v>322</v>
      </c>
      <c r="F1052" s="3" t="s">
        <v>79</v>
      </c>
      <c r="G1052" s="3"/>
      <c r="H1052" s="45">
        <v>2250094.6</v>
      </c>
      <c r="I1052" s="45">
        <v>2250094.6</v>
      </c>
      <c r="J1052" s="45">
        <v>2250094.6</v>
      </c>
    </row>
    <row r="1053" spans="1:10" ht="33.75" x14ac:dyDescent="0.2">
      <c r="A1053" s="10" t="s">
        <v>364</v>
      </c>
      <c r="B1053" s="3" t="s">
        <v>69</v>
      </c>
      <c r="C1053" s="3" t="s">
        <v>74</v>
      </c>
      <c r="D1053" s="3" t="s">
        <v>88</v>
      </c>
      <c r="E1053" s="3" t="s">
        <v>322</v>
      </c>
      <c r="F1053" s="3" t="s">
        <v>363</v>
      </c>
      <c r="G1053" s="3"/>
      <c r="H1053" s="45">
        <v>679528.57</v>
      </c>
      <c r="I1053" s="45">
        <v>679528.57</v>
      </c>
      <c r="J1053" s="45">
        <v>679528.57</v>
      </c>
    </row>
    <row r="1054" spans="1:10" x14ac:dyDescent="0.2">
      <c r="A1054" s="14" t="s">
        <v>89</v>
      </c>
      <c r="B1054" s="3" t="s">
        <v>69</v>
      </c>
      <c r="C1054" s="3" t="s">
        <v>74</v>
      </c>
      <c r="D1054" s="3" t="s">
        <v>87</v>
      </c>
      <c r="E1054" s="3"/>
      <c r="F1054" s="3"/>
      <c r="G1054" s="3"/>
      <c r="H1054" s="45">
        <f>H1055</f>
        <v>4286070</v>
      </c>
      <c r="I1054" s="45">
        <f t="shared" ref="I1054:J1054" si="449">I1055</f>
        <v>400000</v>
      </c>
      <c r="J1054" s="45">
        <f t="shared" si="449"/>
        <v>400000</v>
      </c>
    </row>
    <row r="1055" spans="1:10" x14ac:dyDescent="0.2">
      <c r="A1055" s="9" t="s">
        <v>373</v>
      </c>
      <c r="B1055" s="3" t="s">
        <v>69</v>
      </c>
      <c r="C1055" s="3" t="s">
        <v>74</v>
      </c>
      <c r="D1055" s="3" t="s">
        <v>87</v>
      </c>
      <c r="E1055" s="3" t="s">
        <v>226</v>
      </c>
      <c r="F1055" s="3"/>
      <c r="G1055" s="3"/>
      <c r="H1055" s="45">
        <f>H1056+H1058</f>
        <v>4286070</v>
      </c>
      <c r="I1055" s="45">
        <f t="shared" ref="I1055:J1055" si="450">I1056+I1058</f>
        <v>400000</v>
      </c>
      <c r="J1055" s="45">
        <f t="shared" si="450"/>
        <v>400000</v>
      </c>
    </row>
    <row r="1056" spans="1:10" x14ac:dyDescent="0.2">
      <c r="A1056" s="12" t="s">
        <v>173</v>
      </c>
      <c r="B1056" s="3" t="s">
        <v>69</v>
      </c>
      <c r="C1056" s="3" t="s">
        <v>74</v>
      </c>
      <c r="D1056" s="3" t="s">
        <v>87</v>
      </c>
      <c r="E1056" s="3" t="s">
        <v>323</v>
      </c>
      <c r="F1056" s="3"/>
      <c r="G1056" s="3"/>
      <c r="H1056" s="45">
        <f>H1057</f>
        <v>3886070</v>
      </c>
      <c r="I1056" s="45">
        <f t="shared" ref="I1056:J1056" si="451">I1057</f>
        <v>0</v>
      </c>
      <c r="J1056" s="45">
        <f t="shared" si="451"/>
        <v>0</v>
      </c>
    </row>
    <row r="1057" spans="1:10" ht="22.5" x14ac:dyDescent="0.2">
      <c r="A1057" s="2" t="s">
        <v>371</v>
      </c>
      <c r="B1057" s="3" t="s">
        <v>69</v>
      </c>
      <c r="C1057" s="3" t="s">
        <v>74</v>
      </c>
      <c r="D1057" s="3" t="s">
        <v>87</v>
      </c>
      <c r="E1057" s="3" t="s">
        <v>323</v>
      </c>
      <c r="F1057" s="3" t="s">
        <v>83</v>
      </c>
      <c r="G1057" s="3"/>
      <c r="H1057" s="45">
        <v>3886070</v>
      </c>
      <c r="I1057" s="46">
        <v>0</v>
      </c>
      <c r="J1057" s="46">
        <v>0</v>
      </c>
    </row>
    <row r="1058" spans="1:10" ht="22.5" x14ac:dyDescent="0.2">
      <c r="A1058" s="15" t="s">
        <v>566</v>
      </c>
      <c r="B1058" s="3" t="s">
        <v>69</v>
      </c>
      <c r="C1058" s="3" t="s">
        <v>74</v>
      </c>
      <c r="D1058" s="3" t="s">
        <v>87</v>
      </c>
      <c r="E1058" s="3" t="s">
        <v>284</v>
      </c>
      <c r="F1058" s="3"/>
      <c r="G1058" s="3"/>
      <c r="H1058" s="45">
        <f>H1059</f>
        <v>400000</v>
      </c>
      <c r="I1058" s="45">
        <f t="shared" ref="I1058:J1058" si="452">I1059</f>
        <v>400000</v>
      </c>
      <c r="J1058" s="45">
        <f t="shared" si="452"/>
        <v>400000</v>
      </c>
    </row>
    <row r="1059" spans="1:10" ht="22.5" x14ac:dyDescent="0.2">
      <c r="A1059" s="2" t="s">
        <v>91</v>
      </c>
      <c r="B1059" s="3" t="s">
        <v>69</v>
      </c>
      <c r="C1059" s="3" t="s">
        <v>74</v>
      </c>
      <c r="D1059" s="3" t="s">
        <v>87</v>
      </c>
      <c r="E1059" s="3" t="s">
        <v>284</v>
      </c>
      <c r="F1059" s="3" t="s">
        <v>90</v>
      </c>
      <c r="G1059" s="3"/>
      <c r="H1059" s="45">
        <v>400000</v>
      </c>
      <c r="I1059" s="45">
        <v>400000</v>
      </c>
      <c r="J1059" s="45">
        <v>400000</v>
      </c>
    </row>
    <row r="1060" spans="1:10" x14ac:dyDescent="0.2">
      <c r="A1060" s="2" t="s">
        <v>53</v>
      </c>
      <c r="B1060" s="3" t="s">
        <v>68</v>
      </c>
      <c r="C1060" s="2"/>
      <c r="D1060" s="2"/>
      <c r="E1060" s="2"/>
      <c r="F1060" s="2"/>
      <c r="G1060" s="2"/>
      <c r="H1060" s="45">
        <f>H1062</f>
        <v>6504437</v>
      </c>
      <c r="I1060" s="45">
        <f t="shared" ref="I1060:J1060" si="453">I1062</f>
        <v>6504437</v>
      </c>
      <c r="J1060" s="45">
        <f t="shared" si="453"/>
        <v>6504437</v>
      </c>
    </row>
    <row r="1061" spans="1:10" x14ac:dyDescent="0.2">
      <c r="A1061" s="2" t="s">
        <v>76</v>
      </c>
      <c r="B1061" s="3" t="s">
        <v>68</v>
      </c>
      <c r="C1061" s="3" t="s">
        <v>74</v>
      </c>
      <c r="D1061" s="3" t="s">
        <v>75</v>
      </c>
      <c r="E1061" s="2"/>
      <c r="F1061" s="2"/>
      <c r="G1061" s="2"/>
      <c r="H1061" s="45">
        <f t="shared" ref="H1061:H1062" si="454">H1062</f>
        <v>6504437</v>
      </c>
      <c r="I1061" s="45">
        <f t="shared" ref="I1061:J1062" si="455">I1062</f>
        <v>6504437</v>
      </c>
      <c r="J1061" s="45">
        <f t="shared" si="455"/>
        <v>6504437</v>
      </c>
    </row>
    <row r="1062" spans="1:10" ht="22.5" x14ac:dyDescent="0.2">
      <c r="A1062" s="2" t="s">
        <v>107</v>
      </c>
      <c r="B1062" s="3" t="s">
        <v>68</v>
      </c>
      <c r="C1062" s="3" t="s">
        <v>74</v>
      </c>
      <c r="D1062" s="3" t="s">
        <v>103</v>
      </c>
      <c r="E1062" s="3"/>
      <c r="F1062" s="3"/>
      <c r="G1062" s="3"/>
      <c r="H1062" s="45">
        <f t="shared" si="454"/>
        <v>6504437</v>
      </c>
      <c r="I1062" s="45">
        <f t="shared" si="455"/>
        <v>6504437</v>
      </c>
      <c r="J1062" s="45">
        <f t="shared" si="455"/>
        <v>6504437</v>
      </c>
    </row>
    <row r="1063" spans="1:10" x14ac:dyDescent="0.2">
      <c r="A1063" s="9" t="s">
        <v>373</v>
      </c>
      <c r="B1063" s="3" t="s">
        <v>68</v>
      </c>
      <c r="C1063" s="3" t="s">
        <v>74</v>
      </c>
      <c r="D1063" s="3" t="s">
        <v>103</v>
      </c>
      <c r="E1063" s="3" t="s">
        <v>226</v>
      </c>
      <c r="F1063" s="3"/>
      <c r="G1063" s="3"/>
      <c r="H1063" s="45">
        <f>H1064+H1071</f>
        <v>6504437</v>
      </c>
      <c r="I1063" s="45">
        <f t="shared" ref="I1063:J1063" si="456">I1064+I1071</f>
        <v>6504437</v>
      </c>
      <c r="J1063" s="45">
        <f t="shared" si="456"/>
        <v>6504437</v>
      </c>
    </row>
    <row r="1064" spans="1:10" ht="22.5" x14ac:dyDescent="0.2">
      <c r="A1064" s="9" t="s">
        <v>252</v>
      </c>
      <c r="B1064" s="3" t="s">
        <v>68</v>
      </c>
      <c r="C1064" s="3" t="s">
        <v>74</v>
      </c>
      <c r="D1064" s="3" t="s">
        <v>103</v>
      </c>
      <c r="E1064" s="3" t="s">
        <v>275</v>
      </c>
      <c r="F1064" s="3"/>
      <c r="G1064" s="3"/>
      <c r="H1064" s="45">
        <f>H1065+H1066+H1067+H1068+H1069+H1070</f>
        <v>3938005</v>
      </c>
      <c r="I1064" s="45">
        <f t="shared" ref="I1064:J1064" si="457">I1065+I1066+I1067+I1068+I1069+I1070</f>
        <v>3938005</v>
      </c>
      <c r="J1064" s="45">
        <f t="shared" si="457"/>
        <v>3938005</v>
      </c>
    </row>
    <row r="1065" spans="1:10" ht="22.5" x14ac:dyDescent="0.2">
      <c r="A1065" s="10" t="s">
        <v>362</v>
      </c>
      <c r="B1065" s="3" t="s">
        <v>68</v>
      </c>
      <c r="C1065" s="3" t="s">
        <v>74</v>
      </c>
      <c r="D1065" s="3" t="s">
        <v>103</v>
      </c>
      <c r="E1065" s="3" t="s">
        <v>275</v>
      </c>
      <c r="F1065" s="3" t="s">
        <v>79</v>
      </c>
      <c r="G1065" s="3"/>
      <c r="H1065" s="45">
        <f>871918+1965260</f>
        <v>2837178</v>
      </c>
      <c r="I1065" s="45">
        <f t="shared" ref="I1065:J1065" si="458">871918+1965260</f>
        <v>2837178</v>
      </c>
      <c r="J1065" s="45">
        <f t="shared" si="458"/>
        <v>2837178</v>
      </c>
    </row>
    <row r="1066" spans="1:10" ht="22.5" x14ac:dyDescent="0.2">
      <c r="A1066" s="2" t="s">
        <v>82</v>
      </c>
      <c r="B1066" s="3" t="s">
        <v>68</v>
      </c>
      <c r="C1066" s="3" t="s">
        <v>74</v>
      </c>
      <c r="D1066" s="3" t="s">
        <v>103</v>
      </c>
      <c r="E1066" s="3" t="s">
        <v>275</v>
      </c>
      <c r="F1066" s="3" t="s">
        <v>81</v>
      </c>
      <c r="G1066" s="3"/>
      <c r="H1066" s="45">
        <v>20500</v>
      </c>
      <c r="I1066" s="45">
        <v>20500</v>
      </c>
      <c r="J1066" s="45">
        <v>20500</v>
      </c>
    </row>
    <row r="1067" spans="1:10" ht="33.75" x14ac:dyDescent="0.2">
      <c r="A1067" s="10" t="s">
        <v>364</v>
      </c>
      <c r="B1067" s="3" t="s">
        <v>68</v>
      </c>
      <c r="C1067" s="3" t="s">
        <v>74</v>
      </c>
      <c r="D1067" s="3" t="s">
        <v>103</v>
      </c>
      <c r="E1067" s="3" t="s">
        <v>275</v>
      </c>
      <c r="F1067" s="3" t="s">
        <v>363</v>
      </c>
      <c r="G1067" s="3"/>
      <c r="H1067" s="45">
        <f>263319+593508</f>
        <v>856827</v>
      </c>
      <c r="I1067" s="45">
        <f t="shared" ref="I1067:J1067" si="459">263319+593508</f>
        <v>856827</v>
      </c>
      <c r="J1067" s="45">
        <f t="shared" si="459"/>
        <v>856827</v>
      </c>
    </row>
    <row r="1068" spans="1:10" ht="22.5" x14ac:dyDescent="0.2">
      <c r="A1068" s="2" t="s">
        <v>166</v>
      </c>
      <c r="B1068" s="3" t="s">
        <v>68</v>
      </c>
      <c r="C1068" s="3" t="s">
        <v>74</v>
      </c>
      <c r="D1068" s="3" t="s">
        <v>103</v>
      </c>
      <c r="E1068" s="3" t="s">
        <v>275</v>
      </c>
      <c r="F1068" s="3" t="s">
        <v>165</v>
      </c>
      <c r="G1068" s="3"/>
      <c r="H1068" s="45">
        <f>21000+6000+40000</f>
        <v>67000</v>
      </c>
      <c r="I1068" s="45">
        <f t="shared" ref="I1068:J1068" si="460">21000+6000+40000</f>
        <v>67000</v>
      </c>
      <c r="J1068" s="45">
        <f t="shared" si="460"/>
        <v>67000</v>
      </c>
    </row>
    <row r="1069" spans="1:10" ht="22.5" x14ac:dyDescent="0.2">
      <c r="A1069" s="2" t="s">
        <v>371</v>
      </c>
      <c r="B1069" s="3" t="s">
        <v>68</v>
      </c>
      <c r="C1069" s="3" t="s">
        <v>74</v>
      </c>
      <c r="D1069" s="3" t="s">
        <v>103</v>
      </c>
      <c r="E1069" s="3" t="s">
        <v>275</v>
      </c>
      <c r="F1069" s="3" t="s">
        <v>83</v>
      </c>
      <c r="G1069" s="3"/>
      <c r="H1069" s="45">
        <f>500+15000+12000+81000+27000+20000</f>
        <v>155500</v>
      </c>
      <c r="I1069" s="45">
        <f t="shared" ref="I1069:J1069" si="461">500+15000+12000+81000+27000+20000</f>
        <v>155500</v>
      </c>
      <c r="J1069" s="45">
        <f t="shared" si="461"/>
        <v>155500</v>
      </c>
    </row>
    <row r="1070" spans="1:10" ht="22.5" x14ac:dyDescent="0.2">
      <c r="A1070" s="2" t="s">
        <v>270</v>
      </c>
      <c r="B1070" s="3" t="s">
        <v>68</v>
      </c>
      <c r="C1070" s="3" t="s">
        <v>74</v>
      </c>
      <c r="D1070" s="3" t="s">
        <v>103</v>
      </c>
      <c r="E1070" s="3" t="s">
        <v>275</v>
      </c>
      <c r="F1070" s="3" t="s">
        <v>85</v>
      </c>
      <c r="G1070" s="3"/>
      <c r="H1070" s="45">
        <v>1000</v>
      </c>
      <c r="I1070" s="45">
        <v>1000</v>
      </c>
      <c r="J1070" s="45">
        <v>1000</v>
      </c>
    </row>
    <row r="1071" spans="1:10" x14ac:dyDescent="0.2">
      <c r="A1071" s="2" t="s">
        <v>54</v>
      </c>
      <c r="B1071" s="3" t="s">
        <v>68</v>
      </c>
      <c r="C1071" s="3" t="s">
        <v>74</v>
      </c>
      <c r="D1071" s="3" t="s">
        <v>103</v>
      </c>
      <c r="E1071" s="3" t="s">
        <v>313</v>
      </c>
      <c r="F1071" s="3"/>
      <c r="G1071" s="3"/>
      <c r="H1071" s="45">
        <f>H1072+H1073</f>
        <v>2566432</v>
      </c>
      <c r="I1071" s="45">
        <f t="shared" ref="I1071:J1071" si="462">I1072+I1073</f>
        <v>2566432</v>
      </c>
      <c r="J1071" s="45">
        <f t="shared" si="462"/>
        <v>2566432</v>
      </c>
    </row>
    <row r="1072" spans="1:10" ht="22.5" x14ac:dyDescent="0.2">
      <c r="A1072" s="10" t="s">
        <v>362</v>
      </c>
      <c r="B1072" s="3" t="s">
        <v>68</v>
      </c>
      <c r="C1072" s="3" t="s">
        <v>74</v>
      </c>
      <c r="D1072" s="3" t="s">
        <v>103</v>
      </c>
      <c r="E1072" s="3" t="s">
        <v>313</v>
      </c>
      <c r="F1072" s="3" t="s">
        <v>79</v>
      </c>
      <c r="G1072" s="3"/>
      <c r="H1072" s="45">
        <v>1971146</v>
      </c>
      <c r="I1072" s="45">
        <v>1971146</v>
      </c>
      <c r="J1072" s="45">
        <v>1971146</v>
      </c>
    </row>
    <row r="1073" spans="1:10" ht="33.75" x14ac:dyDescent="0.2">
      <c r="A1073" s="10" t="s">
        <v>364</v>
      </c>
      <c r="B1073" s="3" t="s">
        <v>68</v>
      </c>
      <c r="C1073" s="3" t="s">
        <v>74</v>
      </c>
      <c r="D1073" s="3" t="s">
        <v>103</v>
      </c>
      <c r="E1073" s="3" t="s">
        <v>313</v>
      </c>
      <c r="F1073" s="3" t="s">
        <v>363</v>
      </c>
      <c r="G1073" s="3"/>
      <c r="H1073" s="45">
        <v>595286</v>
      </c>
      <c r="I1073" s="45">
        <v>595286</v>
      </c>
      <c r="J1073" s="45">
        <v>595286</v>
      </c>
    </row>
    <row r="1074" spans="1:10" x14ac:dyDescent="0.2">
      <c r="A1074" s="58"/>
      <c r="B1074" s="59"/>
      <c r="C1074" s="59"/>
      <c r="D1074" s="59"/>
      <c r="E1074" s="59"/>
      <c r="F1074" s="59"/>
      <c r="G1074" s="59"/>
      <c r="H1074" s="60"/>
      <c r="I1074" s="60"/>
      <c r="J1074" s="60"/>
    </row>
    <row r="1075" spans="1:10" x14ac:dyDescent="0.2">
      <c r="H1075" s="61"/>
      <c r="I1075" s="61"/>
      <c r="J1075" s="61"/>
    </row>
  </sheetData>
  <mergeCells count="3">
    <mergeCell ref="A12:J13"/>
    <mergeCell ref="C6:J10"/>
    <mergeCell ref="C1:J5"/>
  </mergeCells>
  <phoneticPr fontId="2" type="noConversion"/>
  <pageMargins left="0.74" right="0.23622047244094491" top="0.26" bottom="0.31" header="0.19685039370078741" footer="0.15748031496062992"/>
  <pageSetup paperSize="9" scale="68" fitToHeight="18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</vt:lpstr>
      <vt:lpstr>'2023'!BFT_Print_Titles</vt:lpstr>
      <vt:lpstr>'2023'!Заголовки_для_печати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2023-03-10T10:29:29Z</cp:lastPrinted>
  <dcterms:created xsi:type="dcterms:W3CDTF">1996-10-08T23:32:33Z</dcterms:created>
  <dcterms:modified xsi:type="dcterms:W3CDTF">2023-03-16T05:03:38Z</dcterms:modified>
</cp:coreProperties>
</file>