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601" activeTab="0"/>
  </bookViews>
  <sheets>
    <sheet name="2024" sheetId="1" r:id="rId1"/>
  </sheets>
  <definedNames>
    <definedName name="_xlnm.Print_Titles" localSheetId="0">'2024'!$11:$12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F5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Дом культуры д. Малиновка</t>
        </r>
      </text>
    </comment>
    <comment ref="F18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касаргин сош занятие физк и спортом 1 283 768
+150 000, егэ
</t>
        </r>
      </text>
    </comment>
    <comment ref="F19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выкуп Славино + 135 т р
</t>
        </r>
      </text>
    </comment>
    <comment ref="F28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кап ремонт д с 
 гоэкспертиза 20000
</t>
        </r>
      </text>
    </comment>
    <comment ref="F48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Долгодеревенс сп остатки с 23 г</t>
        </r>
      </text>
    </comment>
    <comment ref="F19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ремонт Солнечная 3 143 830,+антитеррор Солнечная 380 000
</t>
        </r>
      </text>
    </comment>
  </commentList>
</comments>
</file>

<file path=xl/sharedStrings.xml><?xml version="1.0" encoding="utf-8"?>
<sst xmlns="http://schemas.openxmlformats.org/spreadsheetml/2006/main" count="2151" uniqueCount="628">
  <si>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</si>
  <si>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</si>
  <si>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99 0 00 12010</t>
  </si>
  <si>
    <t>99 0 00 20400</t>
  </si>
  <si>
    <t>99 0 00 51200</t>
  </si>
  <si>
    <t>14 0 00 01480</t>
  </si>
  <si>
    <t>21 0 00 00210</t>
  </si>
  <si>
    <t>99 0 00 11700</t>
  </si>
  <si>
    <t>99 0 00 29350</t>
  </si>
  <si>
    <t>19 0 00 00320</t>
  </si>
  <si>
    <t>15 0 00 S1020</t>
  </si>
  <si>
    <t>12 0 00 13540</t>
  </si>
  <si>
    <t>99 0 00 11100</t>
  </si>
  <si>
    <t>99 0 00 11400</t>
  </si>
  <si>
    <t>99 0 00 11500</t>
  </si>
  <si>
    <t>08 3 00 14010</t>
  </si>
  <si>
    <t>16 0 00 16400</t>
  </si>
  <si>
    <t>08 2 00 L4970</t>
  </si>
  <si>
    <t>17 0 00 71050</t>
  </si>
  <si>
    <t>23 0 00 00000</t>
  </si>
  <si>
    <t>23 0 00 S1060</t>
  </si>
  <si>
    <t>Оказание поддержки садоводческим некоммерческим товариществам</t>
  </si>
  <si>
    <t>99 0 00 04030</t>
  </si>
  <si>
    <t>99 0 00 82250</t>
  </si>
  <si>
    <t>99 0 00 45450</t>
  </si>
  <si>
    <t>Субсидии на возмещение недополученных доходов и (или) возмещение фактически понесенных затрат</t>
  </si>
  <si>
    <t>631</t>
  </si>
  <si>
    <t>99 0 00 22550</t>
  </si>
  <si>
    <t>Руководитель контрольно-счетной палаты</t>
  </si>
  <si>
    <t>01 4 00 42300</t>
  </si>
  <si>
    <t>01 1 00 44000</t>
  </si>
  <si>
    <t>01 1 00 44010</t>
  </si>
  <si>
    <t>01 2 00 44200</t>
  </si>
  <si>
    <t>01 2 00 44210</t>
  </si>
  <si>
    <t>01 3 00 44100</t>
  </si>
  <si>
    <t>01 7 00 20400</t>
  </si>
  <si>
    <t>99 0 00 21110</t>
  </si>
  <si>
    <t>99 0 00 21500</t>
  </si>
  <si>
    <t xml:space="preserve">Питание детей дошкольного возраста 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</si>
  <si>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</si>
  <si>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 xml:space="preserve">Финансовое обеспечение получения дошкольного образования в частных дошкольных образовательных организациях 
</t>
  </si>
  <si>
    <t>06 2 00 42000</t>
  </si>
  <si>
    <t>05 4 00 42100</t>
  </si>
  <si>
    <t>05 5 00 42100</t>
  </si>
  <si>
    <t>05 5 00 42300</t>
  </si>
  <si>
    <t>Региональный проект "Формирование комфортной городской среды"</t>
  </si>
  <si>
    <t>09 1 E8 00000</t>
  </si>
  <si>
    <t>03 1 P1 00000</t>
  </si>
  <si>
    <t>07 1 00 42100</t>
  </si>
  <si>
    <t>07 2 00 42100</t>
  </si>
  <si>
    <t>07 3 00 13010</t>
  </si>
  <si>
    <t>Организация летнего отдыха, оздоровления и занятости детей в каникулярное время</t>
  </si>
  <si>
    <t>05 7 00 20400</t>
  </si>
  <si>
    <t>06 2 00 04050</t>
  </si>
  <si>
    <t>03 1 00 12750</t>
  </si>
  <si>
    <t>03 1 00 28340</t>
  </si>
  <si>
    <t>03 1 00 28350</t>
  </si>
  <si>
    <t>03 1 00 28380</t>
  </si>
  <si>
    <t>03 1 00 52200</t>
  </si>
  <si>
    <t>03 1 00 52500</t>
  </si>
  <si>
    <t>03 1 00 63550</t>
  </si>
  <si>
    <t>03 1 00 63555</t>
  </si>
  <si>
    <t>Выплата  единовременного социального пособия гражданам, находящихся в трудной жизненной ситуации</t>
  </si>
  <si>
    <t>03 2 00 20400</t>
  </si>
  <si>
    <t>03 3 00 40810</t>
  </si>
  <si>
    <t>Подпрограмма "Дети-инвалиды"</t>
  </si>
  <si>
    <t>04 0 F2 55550</t>
  </si>
  <si>
    <t>22 0 00 00000</t>
  </si>
  <si>
    <t>Дотации на выравнивание бюджетной обеспеченности</t>
  </si>
  <si>
    <t>14</t>
  </si>
  <si>
    <t>02 0 00 00000</t>
  </si>
  <si>
    <t>02 0 00 20404</t>
  </si>
  <si>
    <t>09 1 00 03300</t>
  </si>
  <si>
    <t>09 1 00 00000</t>
  </si>
  <si>
    <t>Подпрограмма "Государственная молодежная политика"</t>
  </si>
  <si>
    <t>09 1 E8 S1010</t>
  </si>
  <si>
    <t>09 2 00 00000</t>
  </si>
  <si>
    <t>09 2 00 03310</t>
  </si>
  <si>
    <t>Профилактика наркомании, токсикомании, алкоголизма и их социальных последствий</t>
  </si>
  <si>
    <t>Подпрограмма "Профилактика безнадзорности и правонарушений несовершеннолетних"</t>
  </si>
  <si>
    <t>05 2 00 42100</t>
  </si>
  <si>
    <t>05 3 00 42100</t>
  </si>
  <si>
    <t>Муниципальная программа "Противодействие коррупции в Сосновском муниципальном районе"</t>
  </si>
  <si>
    <t>24 0 00 00000</t>
  </si>
  <si>
    <t>24 0 00 00410</t>
  </si>
  <si>
    <t>05 2 E1 00000</t>
  </si>
  <si>
    <t>25 0 00 00000</t>
  </si>
  <si>
    <t>25 0 00 13550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</si>
  <si>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</si>
  <si>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</si>
  <si>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</si>
  <si>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</si>
  <si>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</si>
  <si>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</si>
  <si>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321</t>
  </si>
  <si>
    <t>Иные межбюджетные трансферты</t>
  </si>
  <si>
    <t>Строительство газопроводов и газовых сетей</t>
  </si>
  <si>
    <t>Профилактика безопасности дорожного движения</t>
  </si>
  <si>
    <t>Организация и проведение мероприятий с детьми и молодежью</t>
  </si>
  <si>
    <t>Повышение квалификации (обучение) муниципальных служащих и лиц, замещающих муниципальные должности</t>
  </si>
  <si>
    <t>Непрограммные направления деятельности</t>
  </si>
  <si>
    <t>19 0 00 00000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</si>
  <si>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</si>
  <si>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</si>
  <si>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01 0 00 00000</t>
  </si>
  <si>
    <t>01 1 00 00000</t>
  </si>
  <si>
    <t xml:space="preserve">Подпрограмма "Развитие библиотечного дела в Сосновском муниципальном районе" </t>
  </si>
  <si>
    <t>01 2 00 00000</t>
  </si>
  <si>
    <t xml:space="preserve">Подпрограмма "Развитие музейного дела в Сосновском муниципальном районе" </t>
  </si>
  <si>
    <t>01 3 00 00000</t>
  </si>
  <si>
    <t>03 0 00 00000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</si>
  <si>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</si>
  <si>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</si>
  <si>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</si>
  <si>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</si>
  <si>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</si>
  <si>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</si>
  <si>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</si>
  <si>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</si>
  <si>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</si>
  <si>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</si>
  <si>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</si>
  <si>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</si>
  <si>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</si>
  <si>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</si>
  <si>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</si>
  <si>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</si>
  <si>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04 0 00 00000</t>
  </si>
  <si>
    <t>07 1 00 00000</t>
  </si>
  <si>
    <t>Подпрограмма "Одаренные дети"</t>
  </si>
  <si>
    <t>07 2 00 00000</t>
  </si>
  <si>
    <t>07 3 00 00000</t>
  </si>
  <si>
    <t>07 4 00 00000</t>
  </si>
  <si>
    <t>05 1 00 00000</t>
  </si>
  <si>
    <t>99 0 00 00000</t>
  </si>
  <si>
    <t>07 5 00 00000</t>
  </si>
  <si>
    <t>05 3 00 00000</t>
  </si>
  <si>
    <t>05 2 00 00000</t>
  </si>
  <si>
    <t>Подпрограмма " Поддержка и развитие профессионального мастерства педагогических работников"</t>
  </si>
  <si>
    <t>05 4 00 00000</t>
  </si>
  <si>
    <t>05 5 00 00000</t>
  </si>
  <si>
    <t>Подпрограмма " Дети-сироты"</t>
  </si>
  <si>
    <t>07 6 00 00000</t>
  </si>
  <si>
    <t>17 0 00 00000</t>
  </si>
  <si>
    <t>870</t>
  </si>
  <si>
    <t>Резервные средства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</si>
  <si>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</si>
  <si>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Пособия, компенсации и иные социальные выплаты гражданам, кроме публичных нормативных обязательств</t>
  </si>
  <si>
    <t>Подпрограмма "Организация летнего отдыха, оздоровления и занятости детей в каникулярное время"</t>
  </si>
  <si>
    <t>Субсидии бюджетным учреждениям на иные цели</t>
  </si>
  <si>
    <t xml:space="preserve">Организация и проведение мероприятий в сфере физической культуры и спорта </t>
  </si>
  <si>
    <t xml:space="preserve">Субсидии бюджетным учреждениям на иные цели </t>
  </si>
  <si>
    <t>Подпрограмма "Модернизация объектов коммунальной инфраструктуры"</t>
  </si>
  <si>
    <t>08 1 00 00000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</si>
  <si>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</si>
  <si>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</si>
  <si>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</si>
  <si>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</si>
  <si>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</si>
  <si>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</si>
  <si>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"Улучшение условий и охраны труда в Сосновском муниципальном районе"</t>
  </si>
  <si>
    <t>21 0 00 00000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</si>
  <si>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</si>
  <si>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</si>
  <si>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</si>
  <si>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</si>
  <si>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 xml:space="preserve">Прочая закупка товаров, работ и услуг </t>
  </si>
  <si>
    <t xml:space="preserve">Прочая закупка товаров, работ и услуг  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</si>
  <si>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</si>
  <si>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</si>
  <si>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</si>
  <si>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</si>
  <si>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</si>
  <si>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</si>
  <si>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>03 2 00 00000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</si>
  <si>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</si>
  <si>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</si>
  <si>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</si>
  <si>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</si>
  <si>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</si>
  <si>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</si>
  <si>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</si>
  <si>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</si>
  <si>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</si>
  <si>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Подпрограмма "Развитие инфраструктуры дошкольных образовательных учреждений"</t>
  </si>
  <si>
    <t>06 3 00 00000</t>
  </si>
  <si>
    <t>Питание детей дошкольного возраста в общеобразовательных организациях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</si>
  <si>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</si>
  <si>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</si>
  <si>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Подпрограмма "Формирование здоровьесберегающих и безопасных условий организации образовательного процесса"</t>
  </si>
  <si>
    <t>Уплата прочих налогов, сборов</t>
  </si>
  <si>
    <t>Обеспечение первичных мер пожарной безопасности в части создания условий для организации добровольной пожарной охраны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</si>
  <si>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</si>
  <si>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</si>
  <si>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</si>
  <si>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</si>
  <si>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</si>
  <si>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Наименование</t>
  </si>
  <si>
    <t>ВСЕГО</t>
  </si>
  <si>
    <t>раздел</t>
  </si>
  <si>
    <t>01</t>
  </si>
  <si>
    <t>02</t>
  </si>
  <si>
    <t>Глава муниципального образования</t>
  </si>
  <si>
    <t>03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</si>
  <si>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</si>
  <si>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</si>
  <si>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</si>
  <si>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</si>
  <si>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</si>
  <si>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</si>
  <si>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</si>
  <si>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</si>
  <si>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</si>
  <si>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</si>
  <si>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</si>
  <si>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13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</si>
  <si>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</si>
  <si>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</si>
  <si>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</si>
  <si>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</si>
  <si>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</si>
  <si>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</si>
  <si>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</si>
  <si>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</si>
  <si>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</si>
  <si>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</si>
  <si>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</si>
  <si>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</si>
  <si>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</si>
  <si>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</si>
  <si>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</si>
  <si>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</si>
  <si>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</si>
  <si>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</si>
  <si>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</si>
  <si>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</si>
  <si>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</si>
  <si>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>242</t>
  </si>
  <si>
    <t>Закупка товаров, работ, услуг в сфере информационно-коммуникационных технологий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</si>
  <si>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</si>
  <si>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</si>
  <si>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</si>
  <si>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</si>
  <si>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мероприятия по реализации государственных функций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</si>
  <si>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</si>
  <si>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</si>
  <si>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</si>
  <si>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Мероприятия по проведению районных благотворительных акций к отдельным датам</t>
  </si>
  <si>
    <t>Учреждения культуры. Подпрограмма "Сохранение и развитие культурно-досуговой сферы в Сосновском муниципальном районе"</t>
  </si>
  <si>
    <t>247</t>
  </si>
  <si>
    <t>Закупка энергетических ресурсов</t>
  </si>
  <si>
    <t>Библиотеки. Подпрограмма "Развитие библиотечного дела в Сосновском муниципальном районе"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</si>
  <si>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</si>
  <si>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</si>
  <si>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04 0 F2 00000</t>
  </si>
  <si>
    <t>Реализация программ формирования современной городской среды</t>
  </si>
  <si>
    <t>Муниципальная программа "Программа развития образования в Сосновском муниципальном районе"</t>
  </si>
  <si>
    <t>Общеобразовательные организации. Подпрограмма " Развитие инфраструктуры образовательных учреждений"</t>
  </si>
  <si>
    <t xml:space="preserve">Обеспечение питанием учащихся с ограниченными возможностями здоровья в общеобразовательных организациях </t>
  </si>
  <si>
    <t>Муниципальная программа "Поддержка и развитие дошкольного образования в Сосновском муниципальном районе"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</si>
  <si>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</si>
  <si>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Муниципальная программа "Дети Сосновского района"</t>
  </si>
  <si>
    <t>Подпрограмма "Патриотическое и гражданское воспитание молодежи"</t>
  </si>
  <si>
    <t>Общеобразовательные организации. Подпрограмма "Патриотическое воспитание"</t>
  </si>
  <si>
    <t xml:space="preserve">Уплата прочих налогов, сборов 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</si>
  <si>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</si>
  <si>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 xml:space="preserve">Муниципальная программа "Развитие муниципальной службы в Сосновском районе" </t>
  </si>
  <si>
    <t>26 0 00 00000</t>
  </si>
  <si>
    <t>03 3 00 44000</t>
  </si>
  <si>
    <t>29 0 00 00000</t>
  </si>
  <si>
    <t>01 5 00 42300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</si>
  <si>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</si>
  <si>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</si>
  <si>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</si>
  <si>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</si>
  <si>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</si>
  <si>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</si>
  <si>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29 0 00 13010</t>
  </si>
  <si>
    <t>Государственная поддержка лучших работников сельских учреждений культуры</t>
  </si>
  <si>
    <t>05 8 00 00000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</si>
  <si>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</si>
  <si>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</si>
  <si>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 xml:space="preserve"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</t>
  </si>
  <si>
    <t xml:space="preserve">Реализация мероприятий по укреплению национального согласия и профилактика экстремистских проявлений на территории Сосновского муниципального района 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</si>
  <si>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</si>
  <si>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</si>
  <si>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Реализация переданных государственных полномочий в области охраны труда</t>
  </si>
  <si>
    <t>19 0 00 67040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</si>
  <si>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</si>
  <si>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Капитальный ремонт, ремонт и содержание автомобильных дорог общего пользования местного значения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</si>
  <si>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</si>
  <si>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</si>
  <si>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</si>
  <si>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</si>
  <si>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</si>
  <si>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</si>
  <si>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</si>
  <si>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</si>
  <si>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</si>
  <si>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</si>
  <si>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>04 0 F2 Д5550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</si>
  <si>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</si>
  <si>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</si>
  <si>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</si>
  <si>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30 0 00 00000</t>
  </si>
  <si>
    <t>30 0 00 S7010</t>
  </si>
  <si>
    <t>Предоставление молодым семьям - участникам подпрограммы социальных выплат на приобретение (строительство) жилья</t>
  </si>
  <si>
    <t>05 5 00 53035</t>
  </si>
  <si>
    <t>07 6 00 53035</t>
  </si>
  <si>
    <t>05 8 00 L3040</t>
  </si>
  <si>
    <t>Учреждения культуры. Подпрограмма "Формирование доступной среды для инвалидов и маломобильных групп населения"</t>
  </si>
  <si>
    <t>633</t>
  </si>
  <si>
    <t>Субсидии (гранты в форме субсидий), не подлежащие казначейскому сопровождению</t>
  </si>
  <si>
    <t>08 1 00 14050</t>
  </si>
  <si>
    <t>17 0 00 71040</t>
  </si>
  <si>
    <t>831</t>
  </si>
  <si>
    <t>Исполнение судебных актов Российской Федерации и мировых соглашений по возмещению причиненного вреда</t>
  </si>
  <si>
    <t>01 5 А2 00000</t>
  </si>
  <si>
    <t>322</t>
  </si>
  <si>
    <t>Субсидии гражданам на приобретение жилья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</si>
  <si>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</si>
  <si>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</si>
  <si>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13 0 00 18040</t>
  </si>
  <si>
    <t>Строительство и реконструкция автомобильных дорог общего пользования местного значения за счет местного бюджета</t>
  </si>
  <si>
    <t>13 0 00 18050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</si>
  <si>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</si>
  <si>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Иные пенсии, социальные доплаты к пенсиям</t>
  </si>
  <si>
    <t>312</t>
  </si>
  <si>
    <t>Региональный проект "Финансовая поддержка семей при рождении детей"</t>
  </si>
  <si>
    <t>30 0 00 17010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</si>
  <si>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за счет средств местного бюджета</t>
  </si>
  <si>
    <t>01 6 00 44000</t>
  </si>
  <si>
    <t>Учреждения культуры. Подпрограмма "Развитие фестивального движения в Сосновском муниципальном районе"</t>
  </si>
  <si>
    <t>26 0 00 13030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</si>
  <si>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местного бюджета</t>
  </si>
  <si>
    <t>(руб.)</t>
  </si>
  <si>
    <t>07 4 00 42000</t>
  </si>
  <si>
    <t>07 4 00 42100</t>
  </si>
  <si>
    <t>Дошкольные образовательные организации. Подпрограмма "Подарим Новый год детям"</t>
  </si>
  <si>
    <t>Общеобразовательные организации. Подпрограмма "Подарим Новый год детям"</t>
  </si>
  <si>
    <t>15 0 00 41600</t>
  </si>
  <si>
    <t>22 0 00 83120</t>
  </si>
  <si>
    <t>Создание и содержание мест (площадок) накопления твердых коммунальных отходов за счет средств местного бюджета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</si>
  <si>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</si>
  <si>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Строительство и реконструкция зданий для размещения учреждений культуры и учреждений дополнительного образования в сфере культуры и искусства, находящихся в муниципальной собственности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</si>
  <si>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</si>
  <si>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5 00 L4670</t>
  </si>
  <si>
    <t>Музей. Подпрограмма "Развитие музейного дела в Сосновском муниципальном районе"</t>
  </si>
  <si>
    <t>Музей. Подпрограмма "Укрепление материально-технической базы и обеспечение пожарной безопасности учреждений культуры Сосновского района "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</si>
  <si>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</si>
  <si>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Организация профильных смен для детей, состоящих на профилактическом учете</t>
  </si>
  <si>
    <t xml:space="preserve">Муниципальная программа "Создание и содержание мест (площадок) накопления твердых коммунальных отходов на территории Сосновского муниципального района"  </t>
  </si>
  <si>
    <t xml:space="preserve"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</t>
  </si>
  <si>
    <t xml:space="preserve">Обеспечение питанием учащихся, охваченных подвозом и находящихся в общеобразовательных организациях более шести часов </t>
  </si>
  <si>
    <t xml:space="preserve">Муниципальная программа "Развитие сельского хозяйства в Сосновском муниципальном районе Челябинской области"
</t>
  </si>
  <si>
    <t>17 0 00 71043</t>
  </si>
  <si>
    <t>Строительство, ремонт, реконструкция и оснащение спортивных объектов в местах массового отдыха населения</t>
  </si>
  <si>
    <t>Капитальные вложения в объекты физической культуры и спорта за счет средств местного бюджета</t>
  </si>
  <si>
    <t>Субсидии некоммерческим организациям, осуществляющим поддержку ветеранов (пенсионеров) войны, труда, Вооруженных Сил и правоохранительных органов</t>
  </si>
  <si>
    <t>Премии, стипендии и иные поощрения в Сосновском муниципальном районе</t>
  </si>
  <si>
    <t>Финансовая поддержка субъектов малого и среднего предпринимательства</t>
  </si>
  <si>
    <t>Реализация переданных полномочий муниципального района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</si>
  <si>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Муниципальная программа "Сохранение и развитие культуры Сосновского муниципального района"</t>
  </si>
  <si>
    <t>Реализация полномочий Российской Федерации на оплату жилищно-коммунальных услуг отдельным категориям граждан</t>
  </si>
  <si>
    <t>Общеобразовательные организации. Подпрограмма "Одаренные дети"</t>
  </si>
  <si>
    <t>17 0 00 46100</t>
  </si>
  <si>
    <t>Организации в сфере физической культуры, спорта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</si>
  <si>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</si>
  <si>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14 0 00 11200</t>
  </si>
  <si>
    <t>01 2 00 L5191</t>
  </si>
  <si>
    <t>2024 год</t>
  </si>
  <si>
    <t>2025 год</t>
  </si>
  <si>
    <t>03 1 00 28400</t>
  </si>
  <si>
    <t>Адресная субсидия гражданам в связи с ростом платы за коммунальные услуги</t>
  </si>
  <si>
    <t>06 3 Р2 04110</t>
  </si>
  <si>
    <t>06 3 Р2 00000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</si>
  <si>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</si>
  <si>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>10 0 00 11800</t>
  </si>
  <si>
    <t>10 0 00 62900</t>
  </si>
  <si>
    <t>10 0 00 62910</t>
  </si>
  <si>
    <t>10 0 00 29350</t>
  </si>
  <si>
    <t>13 0 00 11200</t>
  </si>
  <si>
    <t>28 0 00 00000</t>
  </si>
  <si>
    <t>Муниципальная программа "Комплексное развитие сельских территорий в Сосновском районе Челябинской области"</t>
  </si>
  <si>
    <t>Реализация мероприятий по благоустройству сельских территорий</t>
  </si>
  <si>
    <t xml:space="preserve">Муниципальная программа "Молодежная политика Сосновского района" </t>
  </si>
  <si>
    <t>Муниципальная районная программа  "Развитие физической культуры и спорта в Сосновском муниципальном районе"</t>
  </si>
  <si>
    <t xml:space="preserve">Муниципальная программа Сосновского муниципального района "Развитие социальной защиты населения в Сосновском муниципальном районе" </t>
  </si>
  <si>
    <t>Муниципальная программа "Формирование современной городской среды" на 2018-2024 годы в Сосновском муниципальном районе</t>
  </si>
  <si>
    <t xml:space="preserve">Муниципальная районная комплексная социальная программа Сосновского муниципального района  "Крепкая семья" </t>
  </si>
  <si>
    <t>Муниципальная  программа "Развитие информационного общества в Сосновском муниципальном районе на 2020-2030 годы"</t>
  </si>
  <si>
    <t>Компенсация расходов родителей (законных представителей) на организацию обучения детей-инвалидов по основным общеобразовательным программам, в том числе по адаптированным образовательным программам общего образований, в форме семейного образования и самообразования</t>
  </si>
  <si>
    <t>Компенсация расходов родителей (законных представителей) на организацию обучения лиц, являвшихся детьми-инвалидами, достигнувшими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</si>
  <si>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>05 5 ЕВ 00000</t>
  </si>
  <si>
    <t>05 5 ЕВ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</si>
  <si>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</si>
  <si>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"Патриотическое воспитание граждан Российской Федерации"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</si>
  <si>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</si>
  <si>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</si>
  <si>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образовательных организаций 1-й и 2-й категорий квалифицированной охраной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</si>
  <si>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</si>
  <si>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Приобретение спортивного инвентаря и оборудования для спортивных школ и физкультурно-спортивных организаций</t>
  </si>
  <si>
    <t>Выплата заработной платы тренерам-преподавателям (тренерам), дополнительно привлеченным к работе в сельской местности и малых городах Челябинской области с населением до 50 тысяч человек</t>
  </si>
  <si>
    <t xml:space="preserve">Оплата услуг специалистов по организации физкультурно-оздоровительной и спортивно-массовой работы с детьми и молодежью в возрасте от 6 до 29 лет 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</si>
  <si>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</t>
  </si>
  <si>
    <t>Строительство и реконструкция зданий для размещения учреждений культуры</t>
  </si>
  <si>
    <t>01 5 00 12130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</si>
  <si>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</si>
  <si>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</si>
  <si>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Общеобразовательные организации. Подпрограмма "Обеспечение доступного общего и дополнительного образования"</t>
  </si>
  <si>
    <t>622</t>
  </si>
  <si>
    <t>Субсидии автономным учреждениям на иные цели</t>
  </si>
  <si>
    <t>Строительство газопроводов и газовых сетей, в том числе проектно-изыскательские работы</t>
  </si>
  <si>
    <t>Строительство (реконструкция) объектов водоснабжения, водоотведения и (или) теплоснабжения</t>
  </si>
  <si>
    <t>08 3 00 10212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</si>
  <si>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</si>
  <si>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</si>
  <si>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Обеспечение контейнерным сбором образующихся в жилом фонде твердых коммунальных отходов</t>
  </si>
  <si>
    <t xml:space="preserve">22 0 G2 00000 </t>
  </si>
  <si>
    <t>99 0 00 11300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</si>
  <si>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</si>
  <si>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Иные межбюджетные трансферты бюджетам сельских поселений на решение вопросов местного значения</t>
  </si>
  <si>
    <t>99 0 00 80220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</si>
  <si>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</si>
  <si>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Оплата услуг специалистов по организации физкультурно-оздоровительной и спортивно-массовой работы с населением среднего возраста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</si>
  <si>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</si>
  <si>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образовательные программы дошкольного образования, через предоставление компенсации части родительской платы</t>
  </si>
  <si>
    <t>Выплата областного единовременного пособия при рождении ребенка в соответствии с Законом Челябинской области от 27 октября 2005 года № 417-ЗО «Об областном единовременном пособии при рождении ребенка»</t>
  </si>
  <si>
    <t>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</t>
  </si>
  <si>
    <t>07 1 00 42300</t>
  </si>
  <si>
    <t>Организации дополнительного образования. Подпрограмма " Одаренные дети"</t>
  </si>
  <si>
    <t>08 1 00 S9605</t>
  </si>
  <si>
    <t>Обеспечение мероприятий по модернизации систем коммунальной инфраструктуры за счет средств областного бюджета</t>
  </si>
  <si>
    <t>17 0 00 29350</t>
  </si>
  <si>
    <t>27 0 00 00000</t>
  </si>
  <si>
    <t>27 0 00 11100</t>
  </si>
  <si>
    <t>27 0 00 S6010</t>
  </si>
  <si>
    <t>Реализация переданных полномочий муниципального района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 в рамках программы "Чистая вода"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</si>
  <si>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</si>
  <si>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07 6 00 48100</t>
  </si>
  <si>
    <t>09 1 00 29350</t>
  </si>
  <si>
    <t>99 0 00 99220</t>
  </si>
  <si>
    <t>06 2 00 04070</t>
  </si>
  <si>
    <t>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</si>
  <si>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>01 5 А2 55194</t>
  </si>
  <si>
    <t>01 5 А2 55195</t>
  </si>
  <si>
    <t>Государственная поддержка лучших сельских учреждений культуры</t>
  </si>
  <si>
    <t>2026 год</t>
  </si>
  <si>
    <t>03 1 00 28040</t>
  </si>
  <si>
    <t>03 1 00 28050</t>
  </si>
  <si>
    <t>03 1 00 28360</t>
  </si>
  <si>
    <t>03 1 00 28420</t>
  </si>
  <si>
    <t>03 1 00 28430</t>
  </si>
  <si>
    <t>03 1 00 28440</t>
  </si>
  <si>
    <t>03 1 00 28450</t>
  </si>
  <si>
    <t>03 1 00 28460</t>
  </si>
  <si>
    <t>03 1 P1 28010</t>
  </si>
  <si>
    <t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</t>
  </si>
  <si>
    <t>03 2 00 28630</t>
  </si>
  <si>
    <t>03 2 00 28170</t>
  </si>
  <si>
    <t>03 2 00 28420</t>
  </si>
  <si>
    <t>03 2 00 S8370</t>
  </si>
  <si>
    <t>03 3 00 28660</t>
  </si>
  <si>
    <t>03 2 00 28560</t>
  </si>
  <si>
    <t>03 2 00 28120</t>
  </si>
  <si>
    <t>03 2 00 28580</t>
  </si>
  <si>
    <t>03 2 00 28600</t>
  </si>
  <si>
    <t>05 2 E1 S3030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</si>
  <si>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</si>
  <si>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05 3 00 42080</t>
  </si>
  <si>
    <t>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</si>
  <si>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>05 3 00 S3171</t>
  </si>
  <si>
    <t>05 4 00 03180</t>
  </si>
  <si>
    <t>05 4 00 03300</t>
  </si>
  <si>
    <t>05 5 00 03260</t>
  </si>
  <si>
    <t>Обеспечение функционирования модели персонифицированного финансирования дополнительного образования детей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</si>
  <si>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</si>
  <si>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</si>
  <si>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</si>
  <si>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</si>
  <si>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</si>
  <si>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05 5 00 42310</t>
  </si>
  <si>
    <t>614</t>
  </si>
  <si>
    <t>615</t>
  </si>
  <si>
    <t>624</t>
  </si>
  <si>
    <t>625</t>
  </si>
  <si>
    <t>635</t>
  </si>
  <si>
    <t>816</t>
  </si>
  <si>
    <t>05 8 00 S3190</t>
  </si>
  <si>
    <t>05 8 00 S3290</t>
  </si>
  <si>
    <t>05 8 00 S4100</t>
  </si>
  <si>
    <t>05 8 00 03310</t>
  </si>
  <si>
    <t>06 1 00 S4100</t>
  </si>
  <si>
    <t>06 1 00 04090</t>
  </si>
  <si>
    <t>06 2 00 04080</t>
  </si>
  <si>
    <t>06 2 00 S4030</t>
  </si>
  <si>
    <t>06 2 00 04090</t>
  </si>
  <si>
    <t>06 3 00 42080</t>
  </si>
  <si>
    <t>06 3 00 44080</t>
  </si>
  <si>
    <t>Региональный проект «Содействие занятости»</t>
  </si>
  <si>
    <t>Приобретение зданий и помещений для размещения дошкольных образовательных организаций в целях создания дополнительных мест для детей дошкольного возраста</t>
  </si>
  <si>
    <t>06 3 00 S4040</t>
  </si>
  <si>
    <t>07 3 00 S3350</t>
  </si>
  <si>
    <t>07 7 00 00000</t>
  </si>
  <si>
    <t>07 7 00 S9010</t>
  </si>
  <si>
    <t>07 7 00 S9020</t>
  </si>
  <si>
    <t>07 6 00 28190</t>
  </si>
  <si>
    <t>07 6 00 28160</t>
  </si>
  <si>
    <t>07 6 00 28200</t>
  </si>
  <si>
    <t>08 1 00 S4020</t>
  </si>
  <si>
    <t>10 0 00 46130</t>
  </si>
  <si>
    <t>10 0 00 46140</t>
  </si>
  <si>
    <t>13 0 00 S6200</t>
  </si>
  <si>
    <t>15 0 00 61040</t>
  </si>
  <si>
    <t>17 0 00 S0013</t>
  </si>
  <si>
    <t>17 0 00 S0018</t>
  </si>
  <si>
    <t>17 0 00 S001Б</t>
  </si>
  <si>
    <t>17 0 00 S0012</t>
  </si>
  <si>
    <t>Капитальные вложения в объекты физической культуры и спорта, находящиеся в муниципальной собственности, в целях развития спортивной инфраструктуры</t>
  </si>
  <si>
    <t>17 0 00 S0240</t>
  </si>
  <si>
    <t>17 0 00 S0014</t>
  </si>
  <si>
    <t>Муниципальная программа "Проведение комплексных кадастровых работ на территории Сосновского муниципального района Челябинской области"</t>
  </si>
  <si>
    <t>Проведение комплексных кадастровых работ на территории Челябинской области</t>
  </si>
  <si>
    <t>20 0 00 00000</t>
  </si>
  <si>
    <t>20 0 00 L5110</t>
  </si>
  <si>
    <t>22 0 G2 S3040</t>
  </si>
  <si>
    <t>28 0 00 L5762</t>
  </si>
  <si>
    <t>Муниципальная  программа  "Поддержка инициативных проектов в Сосновском муниципальном районе Челябинской области"</t>
  </si>
  <si>
    <t>31 0 00 00000</t>
  </si>
  <si>
    <t>31 0 00 S4010</t>
  </si>
  <si>
    <t>99 0 00 03200</t>
  </si>
  <si>
    <t>99 0 00 07570</t>
  </si>
  <si>
    <t>Резервные фонды исполнительных органов местного самоуправления</t>
  </si>
  <si>
    <t>99 0 00 99400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</si>
  <si>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 на 2024 год и на плановый период 2025 и 2026 годов                                                               </t>
  </si>
  <si>
    <t>Проведение текущего (капитального) ремонта зданий и сооружений муниципальных организаций дошкольного образования, оснащение современным оборудованием образовательных организаций, реализующих образовательные программы дошкольного образования.</t>
  </si>
  <si>
    <t>Организация и проведение мероприятий с детьми и молодежью за счет средств местного бюджета</t>
  </si>
  <si>
    <t>Реализация программ формирования современной городской среды за счет средств местного бюджета</t>
  </si>
  <si>
    <t>05 8 00 42021</t>
  </si>
  <si>
    <t>05 8 00 42123</t>
  </si>
  <si>
    <t>05 8 00 42122</t>
  </si>
  <si>
    <t>06 1 00 42020</t>
  </si>
  <si>
    <t xml:space="preserve"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</t>
  </si>
  <si>
    <t>Создание резервов материальных ресурсов для предупреждения и ликвидации чрезвычайных ситуаций</t>
  </si>
  <si>
    <t>Проведение оценки, инвентаризации, содержание и прочие расходы в отношении имущества, находящегося в муниципальной казне Сосновского муниципального района</t>
  </si>
  <si>
    <t>99 0 00 48100</t>
  </si>
  <si>
    <t>Обеспечение реализации проектов в области цифровой экономики и развития информационного общества Сосновского муниципального района</t>
  </si>
  <si>
    <t>Муниципальная программа "Профилактика правонарушений и терроризма на территории Сосновского муниципального района"</t>
  </si>
  <si>
    <t>Мероприятия по обеспечению безопасности граждан на территории Сосновского муниципального района</t>
  </si>
  <si>
    <t>Организация работы по правовому воспитанию несовершеннолетних</t>
  </si>
  <si>
    <t>07 7 00 19011</t>
  </si>
  <si>
    <t>Проведение текущего (капитального) ремонта зданий и сооружений, в том числе оснащение современным оборудованием муниципальных общеобразовательных организаций</t>
  </si>
  <si>
    <t>Мероприятия по обеспечению доступности зданий и сооружений для маломобильных групп населения</t>
  </si>
  <si>
    <t>03 3 00 20810</t>
  </si>
  <si>
    <t>Проведение семинаров, конференций, практико-ориентированных совещаний и тренингов в целях развития управленческой, профессиональной и личной компетентности муниципальных служащих</t>
  </si>
  <si>
    <t>Организация и проведение культурно-массовых мероприятий</t>
  </si>
  <si>
    <t>05 1 00 45200</t>
  </si>
  <si>
    <t>Организация и проведение мероприятий для повышения профессионального мастерства педагогических работников</t>
  </si>
  <si>
    <t>07 1 00 45210</t>
  </si>
  <si>
    <t>Организация и проведение мероприятий для выявления и поддержки одаренных детей</t>
  </si>
  <si>
    <t>Организация и проведение мероприятий, реализуемых в сфере сельского хозяйства</t>
  </si>
  <si>
    <t xml:space="preserve">Подпрограмма "Функционирование системы социального обслуживания и социальной поддержки отдельных категорий граждан" </t>
  </si>
  <si>
    <t>Возмещение стоимости услуг по погребению и выплата социального пособия на погребение в соответствии с Законом Челябинской области от 27 октября 2005 года № 410-ЗО "О возмещении стоимости услуг по погребению и выплате социального пособия на погребение"</t>
  </si>
  <si>
    <t>Меры социальной поддержки в соответствии с Законом Челябинской области от 24 августа 2016 года № 396-ЗО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</si>
  <si>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от 14 февраля 1996 года № 16-ОЗ "О дополнительных мерах социальной поддержки отдельных категорий граждан в Челябинской области"</t>
  </si>
  <si>
    <t>Компенсация расходов на оплату жилых помещений и коммунальных услуг в соответствии с Законом Челябинской области от 14 февраля 1996 года № 16-ОЗ "О дополнительных мерах социальной поддержки отдельных категорий граждан в Челябинской области"</t>
  </si>
  <si>
    <t>Ежемесячная денежная выплата в соответствии с Законом Челябинской области от 29 ноября 2007 года № 220-ЗО "О звании «Ветеран труда Челябинской области"</t>
  </si>
  <si>
    <t>Ежемесячная денежная выплата в соответствии с Законом Челябинской области от 28 октября 2004 года № 282-ЗО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</si>
  <si>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от 30 ноября 2004 года № 327-ЗО "О мерах социальной поддержки ветеранов в Челябинской области"</t>
  </si>
  <si>
    <t>Ежемесячная денежная выплата на оплату жилья и коммунальных услуг многодетной семье в соответствии с Законом Челябинской области от 31 марта 2010 года № 548-ЗО "О статусе и дополнительных мерах социальной поддержки многодетной семьи в Челябинской области"</t>
  </si>
  <si>
    <t>Пособие на ребенка в соответствии с Законом Челябинской области от 28 октября 2004 года № 299-ЗО "О пособии на ребенка"</t>
  </si>
  <si>
    <t>Подпрограмма "Развитие инфраструктуры образовательных учреждений"</t>
  </si>
  <si>
    <t>Региональный проект  "Современная школа"</t>
  </si>
  <si>
    <t>Общеобразовательные организации. Подпрограмма  "Формирование здоровьесберегающих и безопасных условий организации образовательного процесса"</t>
  </si>
  <si>
    <t>Подпрограмма "Повышение доступности образования для лиц с ограниченными возможностями здоровья и инвалидов"</t>
  </si>
  <si>
    <t>Общеобразовательные организации в рамках подпрограммы "Повышение доступности образования для лиц с ограниченными возможностями здоровья и инвалидов"</t>
  </si>
  <si>
    <t>Подпрограмма "Обеспечение доступного качественного общего и дополнительного образования"</t>
  </si>
  <si>
    <t>Организации дополнительного образования. Подпрограмма "Обеспечение доступного общего и дополнительного образования"</t>
  </si>
  <si>
    <t>Подпрограмма "Подарим Новый год детям"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</si>
  <si>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от 25 октября 2007 года № 212-ЗО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</si>
  <si>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от 25 октября 2007 года № 212-ЗО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</si>
  <si>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Муниципальная районная программа "Обеспечение доступным и комфортным жильем граждан Российской Федерации" </t>
  </si>
  <si>
    <t>Региональный проект "Социальная активность"</t>
  </si>
  <si>
    <t>Подпрограмма "Профилактика наркомании, токсикомании, алкоголизма и их социальных последствий"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</si>
  <si>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"О защите населения и территорий от чрезвычайных ситуаций природного и техногенного характера"</t>
  </si>
  <si>
    <t>Региональный проект "Комплексная система обращения с твердыми коммунальными отходами"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</si>
  <si>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</si>
  <si>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Учреждения социального обслуживания населения. Подпрограмма "Дети-инвалиды"</t>
  </si>
  <si>
    <t>Учреждения социального обслуживания населения. Подпрограмма "Дети-сироты"</t>
  </si>
  <si>
    <t>Организация и проведение мероприятий, направленных на укрепление семейных ценностей и традиций, профилактика семейного неблагополучия</t>
  </si>
  <si>
    <t>07 5 00 40811</t>
  </si>
  <si>
    <t>07 6 00 40812</t>
  </si>
  <si>
    <t>11 0 00 40813</t>
  </si>
  <si>
    <t>Реализация инициативных проектов</t>
  </si>
  <si>
    <t>Региональный проект "Творческие люди"</t>
  </si>
  <si>
    <t xml:space="preserve">Муниципальная программа "Поддержка социально ориентированных некоммерческих организаций и гражданских инициатив Сосновского муниципального района" </t>
  </si>
  <si>
    <t>Муниципальная программа "Защита населения и территории Сосновского муниципального района от чрезвычайных ситуаций, обеспечения пожарной безопасности и безопасности людей на водных объектах, развитие единой дежурно-диспетчерской службы"</t>
  </si>
  <si>
    <t xml:space="preserve">Муниципальная программа "Развитие малого и среднего предпринимательства и поддержка индивидуальной предпринимательской инициативы в Сосновском муниципальном районе" 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</si>
  <si>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района"</t>
  </si>
  <si>
    <t xml:space="preserve">Муниципальная программа "Чистая вода" на территории Сосновского муниципального района </t>
  </si>
  <si>
    <t>Муниципальная программа  "Энергосбережение и повышение энергетической эффективности Сосновского муниципального района Челябинской области"</t>
  </si>
  <si>
    <t>Обеспечение основной деятельности библиотек в рамках комплектования книжных фондов и проведение просветительно-досуговых мероприятий</t>
  </si>
  <si>
    <t>99 0 00 99060</t>
  </si>
  <si>
    <t>01 5 00 S8150</t>
  </si>
  <si>
    <t>05 2 E1 51722</t>
  </si>
  <si>
    <t>Создание детских технопарков «Кванториум»</t>
  </si>
  <si>
    <t>08 1 00 S4010</t>
  </si>
  <si>
    <t>10 0 00 S6210</t>
  </si>
  <si>
    <t>Мероприятия по организации пляжей в традиционных местах неорганизованного отдыха людей вблизи водоемов</t>
  </si>
  <si>
    <t>17 0 00 S0060</t>
  </si>
  <si>
    <t xml:space="preserve">Строительство, ремонт, реконструкцию и оснащение спортивных объектов, универсальных спортивных площадок, лыжероллерных трасс и троп здоровья в местах массового отдыха населения </t>
  </si>
  <si>
    <t>17 0 00 S0260</t>
  </si>
  <si>
    <t>Cоздание физкультурно-оздоровительных комплексов открытого типа</t>
  </si>
  <si>
    <t>17 0 00 S0270</t>
  </si>
  <si>
    <t xml:space="preserve">Создание модульных и каркасно-тентовых объектов и закупка спортивно-технологического оборудования </t>
  </si>
  <si>
    <t>25 0 00 13560</t>
  </si>
  <si>
    <t>Субсидии из местного бюджета социально ориентированных некоммерческих организаций на финансовое обеспечение затрат на осуществление деятельности по реализации социально значимых проектов</t>
  </si>
  <si>
    <t>28 0 00 01760</t>
  </si>
  <si>
    <t>Реализация мероприятий комплексного развития сельских территорий в Сосновском муниципальном районе Челябинской области</t>
  </si>
  <si>
    <t>99 0 00 51180</t>
  </si>
  <si>
    <t>530</t>
  </si>
  <si>
    <t>Осуществление первичного воинского учета органами местного самоуправления поселений, муниципальных и городских округов</t>
  </si>
  <si>
    <t>Субвенции</t>
  </si>
  <si>
    <t>99 0 00 59300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</si>
  <si>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</si>
  <si>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Целевая статья</t>
  </si>
  <si>
    <t>Вид расходов</t>
  </si>
  <si>
    <t xml:space="preserve">                                                                                                                   Приложение № 2               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2024 год и на плановый период 2025 и 2026 годов"                                                                                                                                          от  "27"  декабря  2023 г. №  604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</si>
</sst>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0000"/>
    <numFmt numFmtId="183" formatCode="_-* #,##0.000_р_._-;\-* #,##0.000_р_._-;_-* &quot;-&quot;??_р_._-;_-@_-"/>
    <numFmt numFmtId="184" formatCode="_-* #,##0.0_р_._-;\-* #,##0.0_р_._-;_-* &quot;-&quot;??_р_._-;_-@_-"/>
    <numFmt numFmtId="185" formatCode="?"/>
    <numFmt numFmtId="186" formatCode="#,##0.00\ &quot;₽&quot;"/>
    <numFmt numFmtId="187" formatCode="#,##0.00_ ;\-#,##0.00\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[$-FC19]d\ mmmm\ yyyy\ &quot;г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 Cyr"/>
      <family val="0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 Cyr"/>
      <family val="0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49" fillId="0" borderId="10" xfId="0" applyNumberFormat="1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left" vertical="center" wrapText="1"/>
    </xf>
    <xf numFmtId="4" fontId="49" fillId="0" borderId="10" xfId="0" applyNumberFormat="1" applyFont="1" applyFill="1" applyBorder="1" applyAlignment="1" applyProtection="1">
      <alignment horizontal="right" vertical="top" wrapText="1"/>
      <protection/>
    </xf>
    <xf numFmtId="4" fontId="49" fillId="0" borderId="10" xfId="0" applyNumberFormat="1" applyFont="1" applyFill="1" applyBorder="1" applyAlignment="1">
      <alignment horizontal="right" vertical="top" wrapText="1"/>
    </xf>
    <xf numFmtId="0" fontId="49" fillId="0" borderId="11" xfId="0" applyFont="1" applyFill="1" applyBorder="1" applyAlignment="1">
      <alignment vertical="center" wrapText="1"/>
    </xf>
    <xf numFmtId="4" fontId="49" fillId="0" borderId="11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horizontal="center" vertical="center" textRotation="90"/>
    </xf>
    <xf numFmtId="0" fontId="49" fillId="0" borderId="10" xfId="0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right" vertical="top"/>
    </xf>
    <xf numFmtId="0" fontId="49" fillId="0" borderId="10" xfId="0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 applyProtection="1">
      <alignment horizontal="left" vertical="top" wrapText="1"/>
      <protection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vertical="center" wrapText="1"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center" vertical="top" wrapText="1"/>
      <protection/>
    </xf>
    <xf numFmtId="185" fontId="49" fillId="0" borderId="10" xfId="0" applyNumberFormat="1" applyFont="1" applyFill="1" applyBorder="1" applyAlignment="1" applyProtection="1">
      <alignment horizontal="left" vertical="top" wrapText="1"/>
      <protection/>
    </xf>
    <xf numFmtId="0" fontId="49" fillId="0" borderId="10" xfId="0" applyFont="1" applyFill="1" applyBorder="1" applyAlignment="1">
      <alignment wrapText="1"/>
    </xf>
    <xf numFmtId="0" fontId="49" fillId="0" borderId="10" xfId="53" applyFont="1" applyFill="1" applyBorder="1" applyAlignment="1">
      <alignment horizontal="left" vertical="center" wrapText="1"/>
      <protection/>
    </xf>
    <xf numFmtId="0" fontId="49" fillId="0" borderId="10" xfId="0" applyFont="1" applyFill="1" applyBorder="1" applyAlignment="1">
      <alignment horizontal="center" vertical="top"/>
    </xf>
    <xf numFmtId="2" fontId="49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 applyProtection="1">
      <alignment vertical="center" wrapText="1"/>
      <protection/>
    </xf>
    <xf numFmtId="49" fontId="49" fillId="0" borderId="10" xfId="0" applyNumberFormat="1" applyFont="1" applyFill="1" applyBorder="1" applyAlignment="1" applyProtection="1">
      <alignment vertical="top" wrapText="1"/>
      <protection/>
    </xf>
    <xf numFmtId="2" fontId="49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vertical="center" wrapText="1"/>
    </xf>
    <xf numFmtId="2" fontId="49" fillId="0" borderId="10" xfId="0" applyNumberFormat="1" applyFont="1" applyFill="1" applyBorder="1" applyAlignment="1" applyProtection="1">
      <alignment horizontal="left" vertical="top" wrapText="1"/>
      <protection/>
    </xf>
    <xf numFmtId="49" fontId="4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10" xfId="53" applyFont="1" applyFill="1" applyBorder="1" applyAlignment="1">
      <alignment horizontal="left" vertical="top" wrapText="1"/>
      <protection/>
    </xf>
    <xf numFmtId="0" fontId="49" fillId="0" borderId="10" xfId="53" applyFont="1" applyFill="1" applyBorder="1" applyAlignment="1">
      <alignment vertical="top" wrapText="1"/>
      <protection/>
    </xf>
    <xf numFmtId="49" fontId="49" fillId="0" borderId="10" xfId="0" applyNumberFormat="1" applyFont="1" applyFill="1" applyBorder="1" applyAlignment="1" applyProtection="1">
      <alignment horizontal="left" vertical="center" wrapText="1"/>
      <protection/>
    </xf>
    <xf numFmtId="0" fontId="49" fillId="0" borderId="10" xfId="0" applyFont="1" applyFill="1" applyBorder="1" applyAlignment="1">
      <alignment vertical="top"/>
    </xf>
    <xf numFmtId="2" fontId="49" fillId="0" borderId="10" xfId="0" applyNumberFormat="1" applyFont="1" applyFill="1" applyBorder="1" applyAlignment="1" applyProtection="1">
      <alignment horizontal="left" vertical="top" wrapText="1"/>
      <protection locked="0"/>
    </xf>
    <xf numFmtId="2" fontId="4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10" xfId="0" applyFont="1" applyFill="1" applyBorder="1" applyAlignment="1">
      <alignment horizontal="left" wrapText="1"/>
    </xf>
    <xf numFmtId="4" fontId="49" fillId="0" borderId="10" xfId="0" applyNumberFormat="1" applyFont="1" applyFill="1" applyBorder="1" applyAlignment="1" applyProtection="1">
      <alignment vertical="top" wrapText="1"/>
      <protection/>
    </xf>
    <xf numFmtId="4" fontId="49" fillId="0" borderId="10" xfId="0" applyNumberFormat="1" applyFont="1" applyFill="1" applyBorder="1" applyAlignment="1">
      <alignment vertical="top" wrapText="1"/>
    </xf>
    <xf numFmtId="182" fontId="49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4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 applyProtection="1">
      <alignment horizontal="left" vertical="top" wrapText="1"/>
      <protection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49" fillId="0" borderId="10" xfId="0" applyNumberFormat="1" applyFont="1" applyFill="1" applyBorder="1" applyAlignment="1" applyProtection="1">
      <alignment horizontal="left" vertical="top" wrapText="1"/>
      <protection/>
    </xf>
    <xf numFmtId="49" fontId="49" fillId="0" borderId="13" xfId="0" applyNumberFormat="1" applyFont="1" applyFill="1" applyBorder="1" applyAlignment="1">
      <alignment horizontal="center" vertical="top" wrapText="1"/>
    </xf>
    <xf numFmtId="0" fontId="50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50" fillId="0" borderId="0" xfId="0" applyNumberFormat="1" applyFont="1" applyFill="1" applyAlignment="1">
      <alignment/>
    </xf>
    <xf numFmtId="184" fontId="49" fillId="0" borderId="0" xfId="62" applyNumberFormat="1" applyFont="1" applyFill="1" applyAlignment="1">
      <alignment horizontal="right" vertical="center"/>
    </xf>
    <xf numFmtId="0" fontId="50" fillId="0" borderId="10" xfId="0" applyFont="1" applyFill="1" applyBorder="1" applyAlignment="1">
      <alignment vertical="top"/>
    </xf>
    <xf numFmtId="185" fontId="49" fillId="0" borderId="10" xfId="0" applyNumberFormat="1" applyFont="1" applyFill="1" applyBorder="1" applyAlignment="1" applyProtection="1">
      <alignment horizontal="left" vertical="center" wrapText="1"/>
      <protection/>
    </xf>
    <xf numFmtId="2" fontId="49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vertical="center"/>
    </xf>
    <xf numFmtId="185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Alignment="1">
      <alignment horizontal="center" vertical="center"/>
    </xf>
    <xf numFmtId="184" fontId="50" fillId="0" borderId="0" xfId="62" applyNumberFormat="1" applyFont="1" applyFill="1" applyAlignment="1">
      <alignment horizontal="left" vertical="center"/>
    </xf>
    <xf numFmtId="0" fontId="50" fillId="0" borderId="0" xfId="0" applyFont="1" applyFill="1" applyAlignment="1">
      <alignment vertical="top"/>
    </xf>
    <xf numFmtId="0" fontId="5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4" fontId="49" fillId="0" borderId="10" xfId="0" applyNumberFormat="1" applyFont="1" applyFill="1" applyBorder="1" applyAlignment="1">
      <alignment vertical="top"/>
    </xf>
    <xf numFmtId="4" fontId="6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0" xfId="0" applyNumberFormat="1" applyFont="1" applyFill="1" applyAlignment="1">
      <alignment/>
    </xf>
    <xf numFmtId="185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49" fillId="0" borderId="10" xfId="0" applyFont="1" applyFill="1" applyBorder="1" applyAlignment="1">
      <alignment horizontal="left" vertical="top"/>
    </xf>
    <xf numFmtId="181" fontId="49" fillId="0" borderId="0" xfId="62" applyFont="1" applyFill="1" applyAlignment="1">
      <alignment vertical="top"/>
    </xf>
    <xf numFmtId="0" fontId="52" fillId="0" borderId="0" xfId="0" applyNumberFormat="1" applyFont="1" applyFill="1" applyBorder="1" applyAlignment="1">
      <alignment horizontal="right" vertical="top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textRotation="90" wrapText="1"/>
    </xf>
    <xf numFmtId="49" fontId="49" fillId="0" borderId="15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right" vertical="top" wrapTex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5"/>
  <sheetViews>
    <sheetView tabSelected="1" zoomScale="110" zoomScaleNormal="110" zoomScaleSheetLayoutView="75" workbookViewId="0" topLeftCell="A1">
      <selection activeCell="B1" sqref="B1:H6"/>
    </sheetView>
  </sheetViews>
  <sheetFormatPr defaultColWidth="9.00390625" defaultRowHeight="12.75"/>
  <cols>
    <col min="1" max="1" width="61.625" style="56" customWidth="1"/>
    <col min="2" max="2" width="12.75390625" style="56" customWidth="1"/>
    <col min="3" max="3" width="6.375" style="65" customWidth="1"/>
    <col min="4" max="4" width="4.25390625" style="56" customWidth="1"/>
    <col min="5" max="5" width="4.375" style="56" customWidth="1"/>
    <col min="6" max="6" width="16.875" style="67" customWidth="1"/>
    <col min="7" max="7" width="15.875" style="66" bestFit="1" customWidth="1"/>
    <col min="8" max="8" width="15.875" style="56" bestFit="1" customWidth="1"/>
    <col min="9" max="9" width="10.25390625" style="57" bestFit="1" customWidth="1"/>
    <col min="10" max="16384" width="9.125" style="57" customWidth="1"/>
  </cols>
  <sheetData>
    <row r="1" spans="2:8" ht="12.75">
      <c r="B1" s="83" t="s">
        <v>627</v>
      </c>
      <c r="C1" s="83"/>
      <c r="D1" s="83"/>
      <c r="E1" s="83"/>
      <c r="F1" s="83"/>
      <c r="G1" s="83"/>
      <c r="H1" s="83"/>
    </row>
    <row r="2" spans="2:8" ht="12.75">
      <c r="B2" s="83"/>
      <c r="C2" s="83"/>
      <c r="D2" s="83"/>
      <c r="E2" s="83"/>
      <c r="F2" s="83"/>
      <c r="G2" s="83"/>
      <c r="H2" s="83"/>
    </row>
    <row r="3" spans="2:8" ht="12.75">
      <c r="B3" s="83"/>
      <c r="C3" s="83"/>
      <c r="D3" s="83"/>
      <c r="E3" s="83"/>
      <c r="F3" s="83"/>
      <c r="G3" s="83"/>
      <c r="H3" s="83"/>
    </row>
    <row r="4" spans="2:8" ht="12.75">
      <c r="B4" s="83"/>
      <c r="C4" s="83"/>
      <c r="D4" s="83"/>
      <c r="E4" s="83"/>
      <c r="F4" s="83"/>
      <c r="G4" s="83"/>
      <c r="H4" s="83"/>
    </row>
    <row r="5" spans="2:8" ht="12.75">
      <c r="B5" s="83"/>
      <c r="C5" s="83"/>
      <c r="D5" s="83"/>
      <c r="E5" s="83"/>
      <c r="F5" s="83"/>
      <c r="G5" s="83"/>
      <c r="H5" s="83"/>
    </row>
    <row r="6" spans="2:8" ht="12.75">
      <c r="B6" s="83"/>
      <c r="C6" s="83"/>
      <c r="D6" s="83"/>
      <c r="E6" s="83"/>
      <c r="F6" s="83"/>
      <c r="G6" s="83"/>
      <c r="H6" s="83"/>
    </row>
    <row r="7" spans="2:8" ht="12.75">
      <c r="B7" s="78"/>
      <c r="C7" s="78"/>
      <c r="D7" s="78"/>
      <c r="E7" s="78"/>
      <c r="F7" s="78"/>
      <c r="G7" s="78"/>
      <c r="H7" s="78"/>
    </row>
    <row r="8" spans="1:8" ht="54.75" customHeight="1">
      <c r="A8" s="84" t="s">
        <v>534</v>
      </c>
      <c r="B8" s="84"/>
      <c r="C8" s="84"/>
      <c r="D8" s="84"/>
      <c r="E8" s="84"/>
      <c r="F8" s="84"/>
      <c r="G8" s="84"/>
      <c r="H8" s="84"/>
    </row>
    <row r="9" spans="1:8" ht="14.25">
      <c r="A9" s="85"/>
      <c r="B9" s="85"/>
      <c r="C9" s="85"/>
      <c r="D9" s="85"/>
      <c r="E9" s="85"/>
      <c r="F9" s="85"/>
      <c r="G9" s="85"/>
      <c r="H9" s="58"/>
    </row>
    <row r="10" spans="1:8" ht="12.75">
      <c r="A10" s="7"/>
      <c r="B10" s="8"/>
      <c r="C10" s="7"/>
      <c r="D10" s="7"/>
      <c r="E10" s="8"/>
      <c r="F10" s="66"/>
      <c r="H10" s="59" t="s">
        <v>335</v>
      </c>
    </row>
    <row r="11" spans="1:8" ht="57" customHeight="1">
      <c r="A11" s="79" t="s">
        <v>197</v>
      </c>
      <c r="B11" s="81" t="s">
        <v>625</v>
      </c>
      <c r="C11" s="9" t="s">
        <v>626</v>
      </c>
      <c r="D11" s="10" t="s">
        <v>199</v>
      </c>
      <c r="E11" s="9" t="s">
        <v>222</v>
      </c>
      <c r="F11" s="82" t="s">
        <v>370</v>
      </c>
      <c r="G11" s="82" t="s">
        <v>371</v>
      </c>
      <c r="H11" s="82" t="s">
        <v>447</v>
      </c>
    </row>
    <row r="12" spans="1:8" ht="12.75">
      <c r="A12" s="80">
        <v>1</v>
      </c>
      <c r="B12" s="80">
        <v>2</v>
      </c>
      <c r="C12" s="80">
        <v>3</v>
      </c>
      <c r="D12" s="80">
        <v>4</v>
      </c>
      <c r="E12" s="80">
        <v>5</v>
      </c>
      <c r="F12" s="14">
        <v>6</v>
      </c>
      <c r="G12" s="80">
        <v>7</v>
      </c>
      <c r="H12" s="80">
        <v>8</v>
      </c>
    </row>
    <row r="13" spans="1:9" ht="12.75">
      <c r="A13" s="11" t="s">
        <v>198</v>
      </c>
      <c r="B13" s="80"/>
      <c r="C13" s="12"/>
      <c r="D13" s="12"/>
      <c r="E13" s="12"/>
      <c r="F13" s="13">
        <f>F14+F75+F78+F175+F181+F262+F293+F343+F361+F374+F390+F393+F396+F405+F411+F421+F418+F452+F459+F462+F465+F471+F474+F477+F482+F485+F490+F495+F505+F508+F500</f>
        <v>4934321500.000001</v>
      </c>
      <c r="G13" s="13">
        <f>G14+G75+G78+G175+G181+G262+G293+G343+G361+G374+G390+G393+G396+G405+G411+G421+G418+G452+G459+G462+G465+G471+G474+G477+G482+G485+G490+G495+G505+G508+G500</f>
        <v>4151409699.9999995</v>
      </c>
      <c r="H13" s="13">
        <f>H14+H75+H78+H175+H181+H262+H293+H343+H361+H374+H390+H393+H396+H405+H411+H421+H418+H452+H459+H462+H465+H471+H474+H477+H482+H485+H490+H495+H505+H508+H500</f>
        <v>4356815900</v>
      </c>
      <c r="I13" s="73"/>
    </row>
    <row r="14" spans="1:8" ht="22.5">
      <c r="A14" s="1" t="s">
        <v>362</v>
      </c>
      <c r="B14" s="14" t="s">
        <v>104</v>
      </c>
      <c r="C14" s="15"/>
      <c r="D14" s="15"/>
      <c r="E14" s="15"/>
      <c r="F14" s="13">
        <f>F15+F20+F33+F39+F42+F62+F67</f>
        <v>345730304.40999997</v>
      </c>
      <c r="G14" s="13">
        <f>G15+G20+G33+G39+G42+G62+G67</f>
        <v>321375651.38</v>
      </c>
      <c r="H14" s="13">
        <f>H15+H20+H33+H39+H42+H62+H67</f>
        <v>454263873.87</v>
      </c>
    </row>
    <row r="15" spans="1:8" ht="22.5">
      <c r="A15" s="4" t="s">
        <v>159</v>
      </c>
      <c r="B15" s="14" t="s">
        <v>105</v>
      </c>
      <c r="C15" s="15"/>
      <c r="D15" s="15"/>
      <c r="E15" s="15"/>
      <c r="F15" s="13">
        <f>F16+F18</f>
        <v>138371810.85</v>
      </c>
      <c r="G15" s="13">
        <f>G16+G18</f>
        <v>144698683.28</v>
      </c>
      <c r="H15" s="13">
        <f>H16+H18</f>
        <v>149446630.61999997</v>
      </c>
    </row>
    <row r="16" spans="1:8" ht="22.5">
      <c r="A16" s="1" t="s">
        <v>248</v>
      </c>
      <c r="B16" s="16" t="s">
        <v>30</v>
      </c>
      <c r="C16" s="15"/>
      <c r="D16" s="15"/>
      <c r="E16" s="15"/>
      <c r="F16" s="13">
        <f>F17</f>
        <v>135519810.85</v>
      </c>
      <c r="G16" s="13">
        <f>G17</f>
        <v>140940603.28</v>
      </c>
      <c r="H16" s="13">
        <f>H17</f>
        <v>146578227.42</v>
      </c>
    </row>
    <row r="17" spans="1:8" ht="33.75">
      <c r="A17" s="3" t="s">
        <v>230</v>
      </c>
      <c r="B17" s="16" t="s">
        <v>30</v>
      </c>
      <c r="C17" s="15" t="s">
        <v>228</v>
      </c>
      <c r="D17" s="15" t="s">
        <v>208</v>
      </c>
      <c r="E17" s="15" t="s">
        <v>200</v>
      </c>
      <c r="F17" s="43">
        <v>135519810.85</v>
      </c>
      <c r="G17" s="43">
        <v>140940603.28</v>
      </c>
      <c r="H17" s="43">
        <v>146578227.42</v>
      </c>
    </row>
    <row r="18" spans="1:8" ht="12.75">
      <c r="A18" s="3" t="s">
        <v>555</v>
      </c>
      <c r="B18" s="16" t="s">
        <v>31</v>
      </c>
      <c r="C18" s="15"/>
      <c r="D18" s="15"/>
      <c r="E18" s="15"/>
      <c r="F18" s="13">
        <f>F19</f>
        <v>2852000</v>
      </c>
      <c r="G18" s="13">
        <f>G19</f>
        <v>3758080</v>
      </c>
      <c r="H18" s="13">
        <f>H19</f>
        <v>2868403.2</v>
      </c>
    </row>
    <row r="19" spans="1:8" ht="33.75">
      <c r="A19" s="3" t="s">
        <v>230</v>
      </c>
      <c r="B19" s="16" t="s">
        <v>31</v>
      </c>
      <c r="C19" s="15" t="s">
        <v>228</v>
      </c>
      <c r="D19" s="15" t="s">
        <v>208</v>
      </c>
      <c r="E19" s="15" t="s">
        <v>200</v>
      </c>
      <c r="F19" s="43">
        <f>2652000+200000</f>
        <v>2852000</v>
      </c>
      <c r="G19" s="43">
        <f>2758080+1000000</f>
        <v>3758080</v>
      </c>
      <c r="H19" s="43">
        <v>2868403.2</v>
      </c>
    </row>
    <row r="20" spans="1:8" ht="22.5">
      <c r="A20" s="17" t="s">
        <v>106</v>
      </c>
      <c r="B20" s="14" t="s">
        <v>107</v>
      </c>
      <c r="C20" s="15"/>
      <c r="D20" s="15"/>
      <c r="E20" s="15"/>
      <c r="F20" s="13">
        <f>F21+F29+F31</f>
        <v>56919665.54</v>
      </c>
      <c r="G20" s="13">
        <f>G21+G29+G31</f>
        <v>59141328.14</v>
      </c>
      <c r="H20" s="13">
        <f>H21+H29+H31</f>
        <v>61461537.269999996</v>
      </c>
    </row>
    <row r="21" spans="1:8" ht="22.5">
      <c r="A21" s="3" t="s">
        <v>251</v>
      </c>
      <c r="B21" s="16" t="s">
        <v>32</v>
      </c>
      <c r="C21" s="16"/>
      <c r="D21" s="15"/>
      <c r="E21" s="15"/>
      <c r="F21" s="13">
        <f>F22+F23+F24+F25+F26+F27+F28</f>
        <v>53429065.54</v>
      </c>
      <c r="G21" s="13">
        <f>G22+G23+G24+G25+G26+G27+G28</f>
        <v>55566228.14</v>
      </c>
      <c r="H21" s="13">
        <f>H22+H23+H24+H25+H26+H27+H28</f>
        <v>57788877.269999996</v>
      </c>
    </row>
    <row r="22" spans="1:8" ht="12.75">
      <c r="A22" s="18" t="s">
        <v>193</v>
      </c>
      <c r="B22" s="16" t="s">
        <v>32</v>
      </c>
      <c r="C22" s="16" t="s">
        <v>231</v>
      </c>
      <c r="D22" s="15" t="s">
        <v>208</v>
      </c>
      <c r="E22" s="15" t="s">
        <v>200</v>
      </c>
      <c r="F22" s="43">
        <v>35291456.65</v>
      </c>
      <c r="G22" s="43">
        <v>36703114.91</v>
      </c>
      <c r="H22" s="43">
        <v>38171239.51</v>
      </c>
    </row>
    <row r="23" spans="1:8" ht="22.5">
      <c r="A23" s="18" t="s">
        <v>194</v>
      </c>
      <c r="B23" s="16" t="s">
        <v>32</v>
      </c>
      <c r="C23" s="16" t="s">
        <v>192</v>
      </c>
      <c r="D23" s="15" t="s">
        <v>208</v>
      </c>
      <c r="E23" s="15" t="s">
        <v>200</v>
      </c>
      <c r="F23" s="43">
        <v>10658019.91</v>
      </c>
      <c r="G23" s="43">
        <v>11084340.7</v>
      </c>
      <c r="H23" s="43">
        <v>11527714.33</v>
      </c>
    </row>
    <row r="24" spans="1:8" ht="22.5">
      <c r="A24" s="1" t="s">
        <v>238</v>
      </c>
      <c r="B24" s="16" t="s">
        <v>32</v>
      </c>
      <c r="C24" s="16" t="s">
        <v>237</v>
      </c>
      <c r="D24" s="15" t="s">
        <v>208</v>
      </c>
      <c r="E24" s="15" t="s">
        <v>200</v>
      </c>
      <c r="F24" s="43">
        <v>2650000</v>
      </c>
      <c r="G24" s="43">
        <v>2756000</v>
      </c>
      <c r="H24" s="43">
        <v>2866240</v>
      </c>
    </row>
    <row r="25" spans="1:8" ht="12.75">
      <c r="A25" s="1" t="s">
        <v>166</v>
      </c>
      <c r="B25" s="16" t="s">
        <v>32</v>
      </c>
      <c r="C25" s="16" t="s">
        <v>220</v>
      </c>
      <c r="D25" s="15" t="s">
        <v>208</v>
      </c>
      <c r="E25" s="15" t="s">
        <v>200</v>
      </c>
      <c r="F25" s="43">
        <v>4333092.79</v>
      </c>
      <c r="G25" s="43">
        <v>4506416.5</v>
      </c>
      <c r="H25" s="43">
        <v>4686673.16</v>
      </c>
    </row>
    <row r="26" spans="1:8" ht="12.75">
      <c r="A26" s="2" t="s">
        <v>250</v>
      </c>
      <c r="B26" s="16" t="s">
        <v>32</v>
      </c>
      <c r="C26" s="16" t="s">
        <v>249</v>
      </c>
      <c r="D26" s="15" t="s">
        <v>208</v>
      </c>
      <c r="E26" s="15" t="s">
        <v>200</v>
      </c>
      <c r="F26" s="43">
        <v>465000</v>
      </c>
      <c r="G26" s="43">
        <v>483600</v>
      </c>
      <c r="H26" s="43">
        <v>502944</v>
      </c>
    </row>
    <row r="27" spans="1:8" ht="12.75">
      <c r="A27" s="1" t="s">
        <v>224</v>
      </c>
      <c r="B27" s="16" t="s">
        <v>32</v>
      </c>
      <c r="C27" s="16" t="s">
        <v>221</v>
      </c>
      <c r="D27" s="15" t="s">
        <v>208</v>
      </c>
      <c r="E27" s="15" t="s">
        <v>200</v>
      </c>
      <c r="F27" s="43">
        <v>25871.87</v>
      </c>
      <c r="G27" s="43">
        <v>26906.74</v>
      </c>
      <c r="H27" s="43">
        <v>27983.01</v>
      </c>
    </row>
    <row r="28" spans="1:8" ht="12.75">
      <c r="A28" s="3" t="s">
        <v>190</v>
      </c>
      <c r="B28" s="16" t="s">
        <v>32</v>
      </c>
      <c r="C28" s="16" t="s">
        <v>223</v>
      </c>
      <c r="D28" s="15" t="s">
        <v>208</v>
      </c>
      <c r="E28" s="15" t="s">
        <v>200</v>
      </c>
      <c r="F28" s="43">
        <v>5624.32</v>
      </c>
      <c r="G28" s="43">
        <v>5849.29</v>
      </c>
      <c r="H28" s="43">
        <v>6083.26</v>
      </c>
    </row>
    <row r="29" spans="1:8" ht="22.5">
      <c r="A29" s="1" t="s">
        <v>601</v>
      </c>
      <c r="B29" s="16" t="s">
        <v>33</v>
      </c>
      <c r="C29" s="16"/>
      <c r="D29" s="15"/>
      <c r="E29" s="15"/>
      <c r="F29" s="13">
        <f>F30</f>
        <v>2900000</v>
      </c>
      <c r="G29" s="13">
        <f>G30</f>
        <v>2184000</v>
      </c>
      <c r="H29" s="13">
        <f>H30</f>
        <v>2271360</v>
      </c>
    </row>
    <row r="30" spans="1:8" ht="12.75">
      <c r="A30" s="1" t="s">
        <v>166</v>
      </c>
      <c r="B30" s="16" t="s">
        <v>33</v>
      </c>
      <c r="C30" s="16" t="s">
        <v>220</v>
      </c>
      <c r="D30" s="15" t="s">
        <v>208</v>
      </c>
      <c r="E30" s="15" t="s">
        <v>200</v>
      </c>
      <c r="F30" s="43">
        <v>2900000</v>
      </c>
      <c r="G30" s="43">
        <v>2184000</v>
      </c>
      <c r="H30" s="43">
        <v>2271360</v>
      </c>
    </row>
    <row r="31" spans="1:8" ht="22.5">
      <c r="A31" s="1" t="s">
        <v>343</v>
      </c>
      <c r="B31" s="16" t="s">
        <v>369</v>
      </c>
      <c r="C31" s="16"/>
      <c r="D31" s="15"/>
      <c r="E31" s="15"/>
      <c r="F31" s="6">
        <f>F32</f>
        <v>590600</v>
      </c>
      <c r="G31" s="6">
        <f>G32</f>
        <v>1391100</v>
      </c>
      <c r="H31" s="6">
        <f>H32</f>
        <v>1401300</v>
      </c>
    </row>
    <row r="32" spans="1:8" ht="12.75">
      <c r="A32" s="1" t="s">
        <v>166</v>
      </c>
      <c r="B32" s="16" t="s">
        <v>369</v>
      </c>
      <c r="C32" s="16" t="s">
        <v>220</v>
      </c>
      <c r="D32" s="16" t="s">
        <v>208</v>
      </c>
      <c r="E32" s="16" t="s">
        <v>200</v>
      </c>
      <c r="F32" s="6">
        <v>590600</v>
      </c>
      <c r="G32" s="6">
        <v>1391100</v>
      </c>
      <c r="H32" s="6">
        <v>1401300</v>
      </c>
    </row>
    <row r="33" spans="1:8" ht="12.75">
      <c r="A33" s="17" t="s">
        <v>108</v>
      </c>
      <c r="B33" s="16" t="s">
        <v>109</v>
      </c>
      <c r="C33" s="15"/>
      <c r="D33" s="15"/>
      <c r="E33" s="15"/>
      <c r="F33" s="13">
        <f>F34</f>
        <v>3415113.75</v>
      </c>
      <c r="G33" s="13">
        <f>G34</f>
        <v>3551718.3000000007</v>
      </c>
      <c r="H33" s="13">
        <f>H34</f>
        <v>3693787.04</v>
      </c>
    </row>
    <row r="34" spans="1:8" ht="22.5">
      <c r="A34" s="1" t="s">
        <v>347</v>
      </c>
      <c r="B34" s="16" t="s">
        <v>34</v>
      </c>
      <c r="C34" s="15"/>
      <c r="D34" s="15"/>
      <c r="E34" s="15"/>
      <c r="F34" s="13">
        <f>F35+F36+F37+F38</f>
        <v>3415113.75</v>
      </c>
      <c r="G34" s="13">
        <f>G35+G36+G37+G38</f>
        <v>3551718.3000000007</v>
      </c>
      <c r="H34" s="13">
        <f>H35+H36+H37+H38</f>
        <v>3693787.04</v>
      </c>
    </row>
    <row r="35" spans="1:8" ht="12.75">
      <c r="A35" s="18" t="s">
        <v>193</v>
      </c>
      <c r="B35" s="16" t="s">
        <v>34</v>
      </c>
      <c r="C35" s="16" t="s">
        <v>231</v>
      </c>
      <c r="D35" s="15" t="s">
        <v>208</v>
      </c>
      <c r="E35" s="15" t="s">
        <v>200</v>
      </c>
      <c r="F35" s="43">
        <v>2112602.15</v>
      </c>
      <c r="G35" s="43">
        <v>2197106.24</v>
      </c>
      <c r="H35" s="43">
        <v>2284990.49</v>
      </c>
    </row>
    <row r="36" spans="1:8" ht="22.5">
      <c r="A36" s="18" t="s">
        <v>194</v>
      </c>
      <c r="B36" s="16" t="s">
        <v>34</v>
      </c>
      <c r="C36" s="16" t="s">
        <v>192</v>
      </c>
      <c r="D36" s="15" t="s">
        <v>208</v>
      </c>
      <c r="E36" s="15" t="s">
        <v>200</v>
      </c>
      <c r="F36" s="43">
        <v>638005.85</v>
      </c>
      <c r="G36" s="43">
        <v>663526.08</v>
      </c>
      <c r="H36" s="43">
        <v>690067.13</v>
      </c>
    </row>
    <row r="37" spans="1:8" ht="22.5">
      <c r="A37" s="1" t="s">
        <v>238</v>
      </c>
      <c r="B37" s="16" t="s">
        <v>34</v>
      </c>
      <c r="C37" s="16" t="s">
        <v>237</v>
      </c>
      <c r="D37" s="15" t="s">
        <v>208</v>
      </c>
      <c r="E37" s="15" t="s">
        <v>200</v>
      </c>
      <c r="F37" s="43">
        <v>251351.19</v>
      </c>
      <c r="G37" s="43">
        <v>261405.24</v>
      </c>
      <c r="H37" s="43">
        <v>271861.45</v>
      </c>
    </row>
    <row r="38" spans="1:8" ht="12.75">
      <c r="A38" s="1" t="s">
        <v>166</v>
      </c>
      <c r="B38" s="16" t="s">
        <v>34</v>
      </c>
      <c r="C38" s="16" t="s">
        <v>220</v>
      </c>
      <c r="D38" s="15" t="s">
        <v>208</v>
      </c>
      <c r="E38" s="15" t="s">
        <v>200</v>
      </c>
      <c r="F38" s="43">
        <v>413154.56</v>
      </c>
      <c r="G38" s="43">
        <v>429680.74</v>
      </c>
      <c r="H38" s="43">
        <v>446867.97</v>
      </c>
    </row>
    <row r="39" spans="1:8" ht="22.5">
      <c r="A39" s="17" t="s">
        <v>146</v>
      </c>
      <c r="B39" s="14" t="s">
        <v>124</v>
      </c>
      <c r="C39" s="15"/>
      <c r="D39" s="15"/>
      <c r="E39" s="15"/>
      <c r="F39" s="13">
        <f aca="true" t="shared" si="0" ref="F39:H40">F40</f>
        <v>73060435.52</v>
      </c>
      <c r="G39" s="13">
        <f t="shared" si="0"/>
        <v>75982852.94</v>
      </c>
      <c r="H39" s="13">
        <f t="shared" si="0"/>
        <v>75982852.94</v>
      </c>
    </row>
    <row r="40" spans="1:8" ht="33.75">
      <c r="A40" s="1" t="s">
        <v>252</v>
      </c>
      <c r="B40" s="16" t="s">
        <v>29</v>
      </c>
      <c r="C40" s="15"/>
      <c r="D40" s="15"/>
      <c r="E40" s="15"/>
      <c r="F40" s="13">
        <f t="shared" si="0"/>
        <v>73060435.52</v>
      </c>
      <c r="G40" s="13">
        <f t="shared" si="0"/>
        <v>75982852.94</v>
      </c>
      <c r="H40" s="13">
        <f t="shared" si="0"/>
        <v>75982852.94</v>
      </c>
    </row>
    <row r="41" spans="1:8" ht="33.75">
      <c r="A41" s="3" t="s">
        <v>230</v>
      </c>
      <c r="B41" s="16" t="s">
        <v>29</v>
      </c>
      <c r="C41" s="15" t="s">
        <v>228</v>
      </c>
      <c r="D41" s="15" t="s">
        <v>209</v>
      </c>
      <c r="E41" s="15" t="s">
        <v>203</v>
      </c>
      <c r="F41" s="43">
        <v>73060435.52</v>
      </c>
      <c r="G41" s="43">
        <v>75982852.94</v>
      </c>
      <c r="H41" s="43">
        <v>75982852.94</v>
      </c>
    </row>
    <row r="42" spans="1:8" ht="22.5">
      <c r="A42" s="4" t="s">
        <v>125</v>
      </c>
      <c r="B42" s="14" t="s">
        <v>123</v>
      </c>
      <c r="C42" s="15"/>
      <c r="D42" s="15"/>
      <c r="E42" s="15"/>
      <c r="F42" s="13">
        <f>F45+F51+F49+F47+F57+F55+F53+F43</f>
        <v>37260950</v>
      </c>
      <c r="G42" s="13">
        <f>G45+G51+G49+G47+G57+G55+G53+G43</f>
        <v>1643700</v>
      </c>
      <c r="H42" s="13">
        <f>H45+H51+H49+H47+H57+H55+H53+H43</f>
        <v>127300700</v>
      </c>
    </row>
    <row r="43" spans="1:8" ht="12.75">
      <c r="A43" s="47" t="s">
        <v>405</v>
      </c>
      <c r="B43" s="48" t="s">
        <v>406</v>
      </c>
      <c r="C43" s="49"/>
      <c r="D43" s="49"/>
      <c r="E43" s="49"/>
      <c r="F43" s="13">
        <f>F44</f>
        <v>3000000</v>
      </c>
      <c r="G43" s="13">
        <f>G44</f>
        <v>0</v>
      </c>
      <c r="H43" s="13">
        <f>H44</f>
        <v>0</v>
      </c>
    </row>
    <row r="44" spans="1:8" ht="22.5">
      <c r="A44" s="50" t="s">
        <v>240</v>
      </c>
      <c r="B44" s="48" t="s">
        <v>406</v>
      </c>
      <c r="C44" s="49" t="s">
        <v>239</v>
      </c>
      <c r="D44" s="49" t="s">
        <v>208</v>
      </c>
      <c r="E44" s="49" t="s">
        <v>204</v>
      </c>
      <c r="F44" s="43">
        <v>3000000</v>
      </c>
      <c r="G44" s="13">
        <v>0</v>
      </c>
      <c r="H44" s="13">
        <v>0</v>
      </c>
    </row>
    <row r="45" spans="1:8" ht="33.75">
      <c r="A45" s="37" t="s">
        <v>271</v>
      </c>
      <c r="B45" s="14" t="s">
        <v>270</v>
      </c>
      <c r="C45" s="15"/>
      <c r="D45" s="15"/>
      <c r="E45" s="15"/>
      <c r="F45" s="13">
        <f>F46</f>
        <v>3000000</v>
      </c>
      <c r="G45" s="13">
        <f>G46</f>
        <v>200000</v>
      </c>
      <c r="H45" s="13">
        <f>H46</f>
        <v>200000</v>
      </c>
    </row>
    <row r="46" spans="1:8" ht="12.75">
      <c r="A46" s="3" t="s">
        <v>149</v>
      </c>
      <c r="B46" s="14" t="s">
        <v>270</v>
      </c>
      <c r="C46" s="15" t="s">
        <v>229</v>
      </c>
      <c r="D46" s="15" t="s">
        <v>209</v>
      </c>
      <c r="E46" s="15" t="s">
        <v>203</v>
      </c>
      <c r="F46" s="43">
        <v>3000000</v>
      </c>
      <c r="G46" s="43">
        <v>200000</v>
      </c>
      <c r="H46" s="43">
        <v>200000</v>
      </c>
    </row>
    <row r="47" spans="1:8" ht="33.75">
      <c r="A47" s="37" t="s">
        <v>276</v>
      </c>
      <c r="B47" s="14" t="s">
        <v>275</v>
      </c>
      <c r="C47" s="15"/>
      <c r="D47" s="15"/>
      <c r="E47" s="15"/>
      <c r="F47" s="13">
        <f>F48</f>
        <v>7000000</v>
      </c>
      <c r="G47" s="13">
        <f>G48</f>
        <v>0</v>
      </c>
      <c r="H47" s="13">
        <f>H48</f>
        <v>0</v>
      </c>
    </row>
    <row r="48" spans="1:8" ht="12.75">
      <c r="A48" s="3" t="s">
        <v>149</v>
      </c>
      <c r="B48" s="14" t="s">
        <v>275</v>
      </c>
      <c r="C48" s="15" t="s">
        <v>229</v>
      </c>
      <c r="D48" s="15" t="s">
        <v>208</v>
      </c>
      <c r="E48" s="15" t="s">
        <v>200</v>
      </c>
      <c r="F48" s="43">
        <v>7000000</v>
      </c>
      <c r="G48" s="13">
        <v>0</v>
      </c>
      <c r="H48" s="13">
        <v>0</v>
      </c>
    </row>
    <row r="49" spans="1:8" ht="22.5">
      <c r="A49" s="37" t="s">
        <v>348</v>
      </c>
      <c r="B49" s="14" t="s">
        <v>274</v>
      </c>
      <c r="C49" s="15"/>
      <c r="D49" s="15"/>
      <c r="E49" s="15"/>
      <c r="F49" s="13">
        <f>F50</f>
        <v>2000000</v>
      </c>
      <c r="G49" s="13">
        <f>G50</f>
        <v>0</v>
      </c>
      <c r="H49" s="13">
        <f>H50</f>
        <v>0</v>
      </c>
    </row>
    <row r="50" spans="1:8" ht="12.75">
      <c r="A50" s="1" t="s">
        <v>166</v>
      </c>
      <c r="B50" s="14" t="s">
        <v>274</v>
      </c>
      <c r="C50" s="15" t="s">
        <v>220</v>
      </c>
      <c r="D50" s="15" t="s">
        <v>208</v>
      </c>
      <c r="E50" s="15" t="s">
        <v>200</v>
      </c>
      <c r="F50" s="43">
        <v>2000000</v>
      </c>
      <c r="G50" s="13">
        <v>0</v>
      </c>
      <c r="H50" s="13">
        <v>0</v>
      </c>
    </row>
    <row r="51" spans="1:8" ht="22.5">
      <c r="A51" s="37" t="s">
        <v>273</v>
      </c>
      <c r="B51" s="14" t="s">
        <v>272</v>
      </c>
      <c r="C51" s="15"/>
      <c r="D51" s="15"/>
      <c r="E51" s="15"/>
      <c r="F51" s="13">
        <f>F52</f>
        <v>1500000</v>
      </c>
      <c r="G51" s="13">
        <f>G52</f>
        <v>0</v>
      </c>
      <c r="H51" s="13">
        <f>H52</f>
        <v>0</v>
      </c>
    </row>
    <row r="52" spans="1:8" ht="12.75">
      <c r="A52" s="1" t="s">
        <v>166</v>
      </c>
      <c r="B52" s="14" t="s">
        <v>272</v>
      </c>
      <c r="C52" s="15" t="s">
        <v>220</v>
      </c>
      <c r="D52" s="15" t="s">
        <v>208</v>
      </c>
      <c r="E52" s="15" t="s">
        <v>200</v>
      </c>
      <c r="F52" s="43">
        <v>1500000</v>
      </c>
      <c r="G52" s="13">
        <v>0</v>
      </c>
      <c r="H52" s="13">
        <v>0</v>
      </c>
    </row>
    <row r="53" spans="1:8" ht="22.5">
      <c r="A53" s="19" t="s">
        <v>345</v>
      </c>
      <c r="B53" s="14" t="s">
        <v>346</v>
      </c>
      <c r="C53" s="16"/>
      <c r="D53" s="16"/>
      <c r="E53" s="16"/>
      <c r="F53" s="5">
        <f>F54</f>
        <v>1414700</v>
      </c>
      <c r="G53" s="5">
        <f>G54</f>
        <v>1443700</v>
      </c>
      <c r="H53" s="5">
        <f>H54</f>
        <v>1450700</v>
      </c>
    </row>
    <row r="54" spans="1:8" ht="12.75">
      <c r="A54" s="19" t="s">
        <v>149</v>
      </c>
      <c r="B54" s="14" t="s">
        <v>346</v>
      </c>
      <c r="C54" s="16" t="s">
        <v>229</v>
      </c>
      <c r="D54" s="16" t="s">
        <v>208</v>
      </c>
      <c r="E54" s="16" t="s">
        <v>200</v>
      </c>
      <c r="F54" s="5">
        <v>1414700</v>
      </c>
      <c r="G54" s="6">
        <v>1443700</v>
      </c>
      <c r="H54" s="5">
        <v>1450700</v>
      </c>
    </row>
    <row r="55" spans="1:8" ht="33.75">
      <c r="A55" s="19" t="s">
        <v>344</v>
      </c>
      <c r="B55" s="14" t="s">
        <v>603</v>
      </c>
      <c r="C55" s="16"/>
      <c r="D55" s="16"/>
      <c r="E55" s="16"/>
      <c r="F55" s="6">
        <f>F56</f>
        <v>19139450</v>
      </c>
      <c r="G55" s="6">
        <f>G56</f>
        <v>0</v>
      </c>
      <c r="H55" s="6">
        <f>H56</f>
        <v>125650000</v>
      </c>
    </row>
    <row r="56" spans="1:8" ht="22.5">
      <c r="A56" s="1" t="s">
        <v>240</v>
      </c>
      <c r="B56" s="14" t="s">
        <v>603</v>
      </c>
      <c r="C56" s="16" t="s">
        <v>239</v>
      </c>
      <c r="D56" s="15" t="s">
        <v>208</v>
      </c>
      <c r="E56" s="15" t="s">
        <v>204</v>
      </c>
      <c r="F56" s="43">
        <f>11139450+8000000</f>
        <v>19139450</v>
      </c>
      <c r="G56" s="13">
        <v>0</v>
      </c>
      <c r="H56" s="13">
        <v>125650000</v>
      </c>
    </row>
    <row r="57" spans="1:8" ht="12.75">
      <c r="A57" s="2" t="s">
        <v>594</v>
      </c>
      <c r="B57" s="14" t="s">
        <v>317</v>
      </c>
      <c r="C57" s="16"/>
      <c r="D57" s="16"/>
      <c r="E57" s="16"/>
      <c r="F57" s="6">
        <f>F58+F60</f>
        <v>206800</v>
      </c>
      <c r="G57" s="6">
        <f>G58+G60</f>
        <v>0</v>
      </c>
      <c r="H57" s="6">
        <f>H58+H60</f>
        <v>0</v>
      </c>
    </row>
    <row r="58" spans="1:8" ht="22.5">
      <c r="A58" s="19" t="s">
        <v>278</v>
      </c>
      <c r="B58" s="14" t="s">
        <v>444</v>
      </c>
      <c r="C58" s="60"/>
      <c r="D58" s="60"/>
      <c r="E58" s="60"/>
      <c r="F58" s="6">
        <f>F59</f>
        <v>68300</v>
      </c>
      <c r="G58" s="6">
        <f>G59</f>
        <v>0</v>
      </c>
      <c r="H58" s="6">
        <f>H59</f>
        <v>0</v>
      </c>
    </row>
    <row r="59" spans="1:8" ht="12.75">
      <c r="A59" s="69" t="s">
        <v>227</v>
      </c>
      <c r="B59" s="14" t="s">
        <v>444</v>
      </c>
      <c r="C59" s="16" t="s">
        <v>226</v>
      </c>
      <c r="D59" s="16" t="s">
        <v>208</v>
      </c>
      <c r="E59" s="16" t="s">
        <v>200</v>
      </c>
      <c r="F59" s="5">
        <v>68300</v>
      </c>
      <c r="G59" s="13">
        <v>0</v>
      </c>
      <c r="H59" s="13">
        <v>0</v>
      </c>
    </row>
    <row r="60" spans="1:8" ht="12.75">
      <c r="A60" s="68" t="s">
        <v>446</v>
      </c>
      <c r="B60" s="14" t="s">
        <v>445</v>
      </c>
      <c r="C60" s="16"/>
      <c r="D60" s="16"/>
      <c r="E60" s="16"/>
      <c r="F60" s="5">
        <f>F61</f>
        <v>138500</v>
      </c>
      <c r="G60" s="5">
        <f>G61</f>
        <v>0</v>
      </c>
      <c r="H60" s="5">
        <f>H61</f>
        <v>0</v>
      </c>
    </row>
    <row r="61" spans="1:8" ht="12.75">
      <c r="A61" s="1" t="s">
        <v>166</v>
      </c>
      <c r="B61" s="14" t="s">
        <v>445</v>
      </c>
      <c r="C61" s="16" t="s">
        <v>220</v>
      </c>
      <c r="D61" s="16" t="s">
        <v>208</v>
      </c>
      <c r="E61" s="16" t="s">
        <v>200</v>
      </c>
      <c r="F61" s="5">
        <v>138500</v>
      </c>
      <c r="G61" s="13">
        <v>0</v>
      </c>
      <c r="H61" s="13">
        <v>0</v>
      </c>
    </row>
    <row r="62" spans="1:8" ht="22.5">
      <c r="A62" s="17" t="s">
        <v>301</v>
      </c>
      <c r="B62" s="14" t="s">
        <v>126</v>
      </c>
      <c r="C62" s="15"/>
      <c r="D62" s="15"/>
      <c r="E62" s="15"/>
      <c r="F62" s="13">
        <f>F63+F65</f>
        <v>640000</v>
      </c>
      <c r="G62" s="13">
        <f>G63+G65</f>
        <v>204000</v>
      </c>
      <c r="H62" s="13">
        <f>H63+H65</f>
        <v>200000</v>
      </c>
    </row>
    <row r="63" spans="1:8" ht="22.5">
      <c r="A63" s="1" t="s">
        <v>302</v>
      </c>
      <c r="B63" s="16" t="s">
        <v>253</v>
      </c>
      <c r="C63" s="15"/>
      <c r="D63" s="15"/>
      <c r="E63" s="15"/>
      <c r="F63" s="13">
        <f>F64</f>
        <v>340000</v>
      </c>
      <c r="G63" s="13">
        <f>G64</f>
        <v>100000</v>
      </c>
      <c r="H63" s="13">
        <f>H64</f>
        <v>100000</v>
      </c>
    </row>
    <row r="64" spans="1:8" ht="12.75">
      <c r="A64" s="4" t="s">
        <v>151</v>
      </c>
      <c r="B64" s="16" t="s">
        <v>253</v>
      </c>
      <c r="C64" s="15" t="s">
        <v>229</v>
      </c>
      <c r="D64" s="15" t="s">
        <v>209</v>
      </c>
      <c r="E64" s="15" t="s">
        <v>203</v>
      </c>
      <c r="F64" s="43">
        <v>340000</v>
      </c>
      <c r="G64" s="43">
        <v>100000</v>
      </c>
      <c r="H64" s="43">
        <v>100000</v>
      </c>
    </row>
    <row r="65" spans="1:8" ht="22.5">
      <c r="A65" s="37" t="s">
        <v>332</v>
      </c>
      <c r="B65" s="16" t="s">
        <v>331</v>
      </c>
      <c r="C65" s="15"/>
      <c r="D65" s="15"/>
      <c r="E65" s="15"/>
      <c r="F65" s="6">
        <f>F66</f>
        <v>300000</v>
      </c>
      <c r="G65" s="6">
        <f>G66</f>
        <v>104000</v>
      </c>
      <c r="H65" s="6">
        <f>H66</f>
        <v>100000</v>
      </c>
    </row>
    <row r="66" spans="1:8" ht="12.75">
      <c r="A66" s="19" t="s">
        <v>149</v>
      </c>
      <c r="B66" s="16" t="s">
        <v>331</v>
      </c>
      <c r="C66" s="15" t="s">
        <v>229</v>
      </c>
      <c r="D66" s="15" t="s">
        <v>208</v>
      </c>
      <c r="E66" s="15" t="s">
        <v>200</v>
      </c>
      <c r="F66" s="42">
        <v>300000</v>
      </c>
      <c r="G66" s="43">
        <v>104000</v>
      </c>
      <c r="H66" s="43">
        <v>100000</v>
      </c>
    </row>
    <row r="67" spans="1:8" ht="12.75">
      <c r="A67" s="20" t="s">
        <v>168</v>
      </c>
      <c r="B67" s="14" t="s">
        <v>169</v>
      </c>
      <c r="C67" s="15"/>
      <c r="D67" s="15"/>
      <c r="E67" s="15"/>
      <c r="F67" s="13">
        <f>F68</f>
        <v>36062328.75</v>
      </c>
      <c r="G67" s="13">
        <f>G68</f>
        <v>36153368.72</v>
      </c>
      <c r="H67" s="13">
        <f>H68</f>
        <v>36178366</v>
      </c>
    </row>
    <row r="68" spans="1:8" ht="22.5">
      <c r="A68" s="3" t="s">
        <v>170</v>
      </c>
      <c r="B68" s="16" t="s">
        <v>35</v>
      </c>
      <c r="C68" s="15"/>
      <c r="D68" s="15"/>
      <c r="E68" s="15"/>
      <c r="F68" s="13">
        <f>F69+F70+F71+F72+F73+F74</f>
        <v>36062328.75</v>
      </c>
      <c r="G68" s="13">
        <f>G69+G70+G71+G72+G73+G74</f>
        <v>36153368.72</v>
      </c>
      <c r="H68" s="13">
        <f>H69+H70+H71+H72+H73+H74</f>
        <v>36178366</v>
      </c>
    </row>
    <row r="69" spans="1:8" ht="12.75">
      <c r="A69" s="18" t="s">
        <v>157</v>
      </c>
      <c r="B69" s="16" t="s">
        <v>35</v>
      </c>
      <c r="C69" s="15" t="s">
        <v>217</v>
      </c>
      <c r="D69" s="15" t="s">
        <v>208</v>
      </c>
      <c r="E69" s="15" t="s">
        <v>204</v>
      </c>
      <c r="F69" s="43">
        <f>2861424.92+745587.83+4961710.72+17380837.78</f>
        <v>25949561.25</v>
      </c>
      <c r="G69" s="43">
        <f>2861424.92+745587.83+4961710.72+17380837.78</f>
        <v>25949561.25</v>
      </c>
      <c r="H69" s="43">
        <f>2861424.92+745587.83+4961710.72+17380837.78</f>
        <v>25949561.25</v>
      </c>
    </row>
    <row r="70" spans="1:8" ht="22.5">
      <c r="A70" s="3" t="s">
        <v>218</v>
      </c>
      <c r="B70" s="16" t="s">
        <v>35</v>
      </c>
      <c r="C70" s="15" t="s">
        <v>219</v>
      </c>
      <c r="D70" s="15" t="s">
        <v>208</v>
      </c>
      <c r="E70" s="15" t="s">
        <v>204</v>
      </c>
      <c r="F70" s="43">
        <v>14000</v>
      </c>
      <c r="G70" s="43">
        <v>14560</v>
      </c>
      <c r="H70" s="43">
        <v>15142.4</v>
      </c>
    </row>
    <row r="71" spans="1:8" ht="22.5">
      <c r="A71" s="18" t="s">
        <v>158</v>
      </c>
      <c r="B71" s="16" t="s">
        <v>35</v>
      </c>
      <c r="C71" s="15" t="s">
        <v>156</v>
      </c>
      <c r="D71" s="15" t="s">
        <v>208</v>
      </c>
      <c r="E71" s="15" t="s">
        <v>204</v>
      </c>
      <c r="F71" s="43">
        <f>864150.33+225167.52+1498436.64+5249013.01</f>
        <v>7836767.5</v>
      </c>
      <c r="G71" s="43">
        <f>864150.33+225167.52+1498436.64+5249013.01</f>
        <v>7836767.5</v>
      </c>
      <c r="H71" s="43">
        <f>864150.33+225167.52+1498436.64+5249013.01</f>
        <v>7836767.5</v>
      </c>
    </row>
    <row r="72" spans="1:8" ht="22.5">
      <c r="A72" s="1" t="s">
        <v>238</v>
      </c>
      <c r="B72" s="16" t="s">
        <v>35</v>
      </c>
      <c r="C72" s="15" t="s">
        <v>237</v>
      </c>
      <c r="D72" s="15" t="s">
        <v>208</v>
      </c>
      <c r="E72" s="15" t="s">
        <v>204</v>
      </c>
      <c r="F72" s="43">
        <f>68500+1350100</f>
        <v>1418600</v>
      </c>
      <c r="G72" s="43">
        <f>1040+70200+1404104</f>
        <v>1475344</v>
      </c>
      <c r="H72" s="43">
        <f>1081.6+18928+1460268.16</f>
        <v>1480277.76</v>
      </c>
    </row>
    <row r="73" spans="1:8" ht="12.75">
      <c r="A73" s="1" t="s">
        <v>166</v>
      </c>
      <c r="B73" s="16" t="s">
        <v>35</v>
      </c>
      <c r="C73" s="15" t="s">
        <v>220</v>
      </c>
      <c r="D73" s="15" t="s">
        <v>208</v>
      </c>
      <c r="E73" s="15" t="s">
        <v>204</v>
      </c>
      <c r="F73" s="43">
        <f>505000+325100</f>
        <v>830100</v>
      </c>
      <c r="G73" s="43">
        <f>525199.97+338104</f>
        <v>863303.97</v>
      </c>
      <c r="H73" s="43">
        <f>530603.65+351628.16</f>
        <v>882231.81</v>
      </c>
    </row>
    <row r="74" spans="1:8" ht="12.75">
      <c r="A74" s="3" t="s">
        <v>190</v>
      </c>
      <c r="B74" s="16" t="s">
        <v>35</v>
      </c>
      <c r="C74" s="15" t="s">
        <v>223</v>
      </c>
      <c r="D74" s="15" t="s">
        <v>208</v>
      </c>
      <c r="E74" s="15" t="s">
        <v>204</v>
      </c>
      <c r="F74" s="43">
        <v>13300</v>
      </c>
      <c r="G74" s="43">
        <f>3432+10400</f>
        <v>13832</v>
      </c>
      <c r="H74" s="43">
        <f>3569.28+10816</f>
        <v>14385.28</v>
      </c>
    </row>
    <row r="75" spans="1:8" ht="22.5">
      <c r="A75" s="21" t="s">
        <v>390</v>
      </c>
      <c r="B75" s="14" t="s">
        <v>70</v>
      </c>
      <c r="C75" s="15"/>
      <c r="D75" s="15"/>
      <c r="E75" s="15"/>
      <c r="F75" s="6">
        <f aca="true" t="shared" si="1" ref="F75:H76">F76</f>
        <v>6541000</v>
      </c>
      <c r="G75" s="6">
        <f t="shared" si="1"/>
        <v>7915000</v>
      </c>
      <c r="H75" s="6">
        <f t="shared" si="1"/>
        <v>8080000</v>
      </c>
    </row>
    <row r="76" spans="1:8" ht="22.5">
      <c r="A76" s="21" t="s">
        <v>546</v>
      </c>
      <c r="B76" s="16" t="s">
        <v>71</v>
      </c>
      <c r="C76" s="15"/>
      <c r="D76" s="15"/>
      <c r="E76" s="15"/>
      <c r="F76" s="6">
        <f t="shared" si="1"/>
        <v>6541000</v>
      </c>
      <c r="G76" s="6">
        <f t="shared" si="1"/>
        <v>7915000</v>
      </c>
      <c r="H76" s="6">
        <f t="shared" si="1"/>
        <v>8080000</v>
      </c>
    </row>
    <row r="77" spans="1:8" ht="22.5">
      <c r="A77" s="1" t="s">
        <v>238</v>
      </c>
      <c r="B77" s="16" t="s">
        <v>71</v>
      </c>
      <c r="C77" s="15" t="s">
        <v>237</v>
      </c>
      <c r="D77" s="15" t="s">
        <v>204</v>
      </c>
      <c r="E77" s="15" t="s">
        <v>211</v>
      </c>
      <c r="F77" s="43">
        <v>6541000</v>
      </c>
      <c r="G77" s="43">
        <v>7915000</v>
      </c>
      <c r="H77" s="43">
        <v>8080000</v>
      </c>
    </row>
    <row r="78" spans="1:8" ht="22.5">
      <c r="A78" s="17" t="s">
        <v>387</v>
      </c>
      <c r="B78" s="14" t="s">
        <v>110</v>
      </c>
      <c r="C78" s="15"/>
      <c r="D78" s="15"/>
      <c r="E78" s="15"/>
      <c r="F78" s="13">
        <f>F79+F133+F166</f>
        <v>356687660</v>
      </c>
      <c r="G78" s="13">
        <f>G79+G133+G166</f>
        <v>371941060</v>
      </c>
      <c r="H78" s="13">
        <f>H79+H133+H166</f>
        <v>389547460</v>
      </c>
    </row>
    <row r="79" spans="1:8" ht="22.5">
      <c r="A79" s="3" t="s">
        <v>175</v>
      </c>
      <c r="B79" s="16" t="s">
        <v>176</v>
      </c>
      <c r="C79" s="16"/>
      <c r="D79" s="16"/>
      <c r="E79" s="16"/>
      <c r="F79" s="13">
        <f>F130+F80+F83+F86+F89+F92+F95+F98+F101+F105+F108+F111+F116+F119+F122+F125+F127+F114</f>
        <v>287881060</v>
      </c>
      <c r="G79" s="13">
        <f>G130+G80+G83+G86+G89+G92+G95+G98+G101+G105+G108+G111+G116+G119+G122+G125+G127+G114</f>
        <v>298699660</v>
      </c>
      <c r="H79" s="13">
        <f>H130+H80+H83+H86+H89+H92+H95+H98+H101+H105+H108+H111+H116+H119+H122+H125+H127+H114</f>
        <v>311372260</v>
      </c>
    </row>
    <row r="80" spans="1:8" ht="45">
      <c r="A80" s="1" t="s">
        <v>232</v>
      </c>
      <c r="B80" s="16" t="s">
        <v>54</v>
      </c>
      <c r="C80" s="16"/>
      <c r="D80" s="16"/>
      <c r="E80" s="16"/>
      <c r="F80" s="6">
        <f>F81+F82</f>
        <v>10630860</v>
      </c>
      <c r="G80" s="6">
        <f>G81+G82</f>
        <v>10630860</v>
      </c>
      <c r="H80" s="6">
        <f>H81+H82</f>
        <v>10630860</v>
      </c>
    </row>
    <row r="81" spans="1:8" ht="12.75">
      <c r="A81" s="1" t="s">
        <v>166</v>
      </c>
      <c r="B81" s="16" t="s">
        <v>54</v>
      </c>
      <c r="C81" s="16" t="s">
        <v>220</v>
      </c>
      <c r="D81" s="16" t="s">
        <v>211</v>
      </c>
      <c r="E81" s="16" t="s">
        <v>203</v>
      </c>
      <c r="F81" s="43">
        <v>157106</v>
      </c>
      <c r="G81" s="43">
        <v>157106</v>
      </c>
      <c r="H81" s="43">
        <v>157106</v>
      </c>
    </row>
    <row r="82" spans="1:8" ht="12.75">
      <c r="A82" s="19" t="s">
        <v>326</v>
      </c>
      <c r="B82" s="16" t="s">
        <v>54</v>
      </c>
      <c r="C82" s="16" t="s">
        <v>327</v>
      </c>
      <c r="D82" s="16" t="s">
        <v>211</v>
      </c>
      <c r="E82" s="16" t="s">
        <v>203</v>
      </c>
      <c r="F82" s="43">
        <v>10473754</v>
      </c>
      <c r="G82" s="43">
        <v>10473754</v>
      </c>
      <c r="H82" s="43">
        <v>10473754</v>
      </c>
    </row>
    <row r="83" spans="1:8" ht="22.5">
      <c r="A83" s="18" t="s">
        <v>570</v>
      </c>
      <c r="B83" s="22" t="s">
        <v>448</v>
      </c>
      <c r="C83" s="16"/>
      <c r="D83" s="16"/>
      <c r="E83" s="16"/>
      <c r="F83" s="6">
        <f>F84+F85</f>
        <v>30837900</v>
      </c>
      <c r="G83" s="6">
        <f>G84+G85</f>
        <v>28369000</v>
      </c>
      <c r="H83" s="6">
        <f>H84+H85</f>
        <v>30228000</v>
      </c>
    </row>
    <row r="84" spans="1:8" ht="12.75">
      <c r="A84" s="1" t="s">
        <v>166</v>
      </c>
      <c r="B84" s="22" t="s">
        <v>448</v>
      </c>
      <c r="C84" s="22" t="s">
        <v>220</v>
      </c>
      <c r="D84" s="16" t="s">
        <v>211</v>
      </c>
      <c r="E84" s="16" t="s">
        <v>203</v>
      </c>
      <c r="F84" s="43">
        <v>455733</v>
      </c>
      <c r="G84" s="43">
        <v>419250</v>
      </c>
      <c r="H84" s="43">
        <v>446720</v>
      </c>
    </row>
    <row r="85" spans="1:8" ht="22.5">
      <c r="A85" s="1" t="s">
        <v>233</v>
      </c>
      <c r="B85" s="22" t="s">
        <v>448</v>
      </c>
      <c r="C85" s="22" t="s">
        <v>236</v>
      </c>
      <c r="D85" s="16" t="s">
        <v>211</v>
      </c>
      <c r="E85" s="16" t="s">
        <v>203</v>
      </c>
      <c r="F85" s="43">
        <v>30382167</v>
      </c>
      <c r="G85" s="43">
        <v>27949750</v>
      </c>
      <c r="H85" s="43">
        <v>29781280</v>
      </c>
    </row>
    <row r="86" spans="1:8" ht="45">
      <c r="A86" s="18" t="s">
        <v>569</v>
      </c>
      <c r="B86" s="22" t="s">
        <v>449</v>
      </c>
      <c r="C86" s="16"/>
      <c r="D86" s="16"/>
      <c r="E86" s="16"/>
      <c r="F86" s="6">
        <f>F87+F88</f>
        <v>13780500</v>
      </c>
      <c r="G86" s="6">
        <f>G87+G88</f>
        <v>14331700</v>
      </c>
      <c r="H86" s="6">
        <f>H87+H88</f>
        <v>14905000</v>
      </c>
    </row>
    <row r="87" spans="1:8" ht="12.75">
      <c r="A87" s="1" t="s">
        <v>166</v>
      </c>
      <c r="B87" s="22" t="s">
        <v>449</v>
      </c>
      <c r="C87" s="16" t="s">
        <v>220</v>
      </c>
      <c r="D87" s="16" t="s">
        <v>211</v>
      </c>
      <c r="E87" s="16" t="s">
        <v>203</v>
      </c>
      <c r="F87" s="43">
        <v>203650</v>
      </c>
      <c r="G87" s="43">
        <v>211800</v>
      </c>
      <c r="H87" s="43">
        <v>220270</v>
      </c>
    </row>
    <row r="88" spans="1:8" ht="22.5">
      <c r="A88" s="1" t="s">
        <v>233</v>
      </c>
      <c r="B88" s="22" t="s">
        <v>449</v>
      </c>
      <c r="C88" s="16" t="s">
        <v>236</v>
      </c>
      <c r="D88" s="16" t="s">
        <v>211</v>
      </c>
      <c r="E88" s="16" t="s">
        <v>203</v>
      </c>
      <c r="F88" s="43">
        <v>13576850</v>
      </c>
      <c r="G88" s="43">
        <v>14119900</v>
      </c>
      <c r="H88" s="43">
        <v>14684730</v>
      </c>
    </row>
    <row r="89" spans="1:8" ht="33.75">
      <c r="A89" s="18" t="s">
        <v>568</v>
      </c>
      <c r="B89" s="22" t="s">
        <v>55</v>
      </c>
      <c r="C89" s="16"/>
      <c r="D89" s="16"/>
      <c r="E89" s="16"/>
      <c r="F89" s="6">
        <f>F90+F91</f>
        <v>34712200</v>
      </c>
      <c r="G89" s="6">
        <f>G90+G91</f>
        <v>36100700</v>
      </c>
      <c r="H89" s="6">
        <f>H90+H91</f>
        <v>37544700</v>
      </c>
    </row>
    <row r="90" spans="1:8" ht="12.75">
      <c r="A90" s="1" t="s">
        <v>166</v>
      </c>
      <c r="B90" s="22" t="s">
        <v>55</v>
      </c>
      <c r="C90" s="16" t="s">
        <v>220</v>
      </c>
      <c r="D90" s="16" t="s">
        <v>211</v>
      </c>
      <c r="E90" s="16" t="s">
        <v>203</v>
      </c>
      <c r="F90" s="43">
        <v>613770</v>
      </c>
      <c r="G90" s="43">
        <v>638320</v>
      </c>
      <c r="H90" s="43">
        <v>663850</v>
      </c>
    </row>
    <row r="91" spans="1:8" ht="22.5">
      <c r="A91" s="1" t="s">
        <v>233</v>
      </c>
      <c r="B91" s="22" t="s">
        <v>55</v>
      </c>
      <c r="C91" s="16" t="s">
        <v>236</v>
      </c>
      <c r="D91" s="16" t="s">
        <v>211</v>
      </c>
      <c r="E91" s="16" t="s">
        <v>203</v>
      </c>
      <c r="F91" s="43">
        <v>34098430</v>
      </c>
      <c r="G91" s="43">
        <v>35462380</v>
      </c>
      <c r="H91" s="43">
        <v>36880850</v>
      </c>
    </row>
    <row r="92" spans="1:8" ht="33.75">
      <c r="A92" s="18" t="s">
        <v>567</v>
      </c>
      <c r="B92" s="22" t="s">
        <v>56</v>
      </c>
      <c r="C92" s="16"/>
      <c r="D92" s="16"/>
      <c r="E92" s="16"/>
      <c r="F92" s="6">
        <f>F93+F94</f>
        <v>3871900</v>
      </c>
      <c r="G92" s="6">
        <f>G93+G94</f>
        <v>4021700</v>
      </c>
      <c r="H92" s="6">
        <f>H93+H94</f>
        <v>4177400</v>
      </c>
    </row>
    <row r="93" spans="1:8" ht="12.75">
      <c r="A93" s="1" t="s">
        <v>166</v>
      </c>
      <c r="B93" s="22" t="s">
        <v>56</v>
      </c>
      <c r="C93" s="16" t="s">
        <v>220</v>
      </c>
      <c r="D93" s="16" t="s">
        <v>211</v>
      </c>
      <c r="E93" s="16" t="s">
        <v>203</v>
      </c>
      <c r="F93" s="43">
        <v>68460</v>
      </c>
      <c r="G93" s="43">
        <v>71100</v>
      </c>
      <c r="H93" s="43">
        <v>73860</v>
      </c>
    </row>
    <row r="94" spans="1:8" ht="22.5">
      <c r="A94" s="1" t="s">
        <v>233</v>
      </c>
      <c r="B94" s="22" t="s">
        <v>56</v>
      </c>
      <c r="C94" s="16" t="s">
        <v>236</v>
      </c>
      <c r="D94" s="16" t="s">
        <v>211</v>
      </c>
      <c r="E94" s="16" t="s">
        <v>203</v>
      </c>
      <c r="F94" s="43">
        <v>3803440</v>
      </c>
      <c r="G94" s="43">
        <v>3950600</v>
      </c>
      <c r="H94" s="43">
        <v>4103540</v>
      </c>
    </row>
    <row r="95" spans="1:8" ht="33.75">
      <c r="A95" s="18" t="s">
        <v>566</v>
      </c>
      <c r="B95" s="22" t="s">
        <v>450</v>
      </c>
      <c r="C95" s="16"/>
      <c r="D95" s="16"/>
      <c r="E95" s="16"/>
      <c r="F95" s="6">
        <f>F96+F97</f>
        <v>29758400</v>
      </c>
      <c r="G95" s="6">
        <f>G96+G97</f>
        <v>30948700</v>
      </c>
      <c r="H95" s="6">
        <f>H96+H97</f>
        <v>32186700</v>
      </c>
    </row>
    <row r="96" spans="1:8" ht="12.75">
      <c r="A96" s="1" t="s">
        <v>166</v>
      </c>
      <c r="B96" s="22" t="s">
        <v>450</v>
      </c>
      <c r="C96" s="16" t="s">
        <v>220</v>
      </c>
      <c r="D96" s="16" t="s">
        <v>211</v>
      </c>
      <c r="E96" s="16" t="s">
        <v>203</v>
      </c>
      <c r="F96" s="43">
        <v>526180</v>
      </c>
      <c r="G96" s="43">
        <v>547230</v>
      </c>
      <c r="H96" s="43">
        <v>569120</v>
      </c>
    </row>
    <row r="97" spans="1:8" ht="22.5">
      <c r="A97" s="1" t="s">
        <v>233</v>
      </c>
      <c r="B97" s="22" t="s">
        <v>450</v>
      </c>
      <c r="C97" s="16" t="s">
        <v>236</v>
      </c>
      <c r="D97" s="16" t="s">
        <v>211</v>
      </c>
      <c r="E97" s="16" t="s">
        <v>203</v>
      </c>
      <c r="F97" s="43">
        <v>29232220</v>
      </c>
      <c r="G97" s="43">
        <v>30401470</v>
      </c>
      <c r="H97" s="43">
        <v>31617580</v>
      </c>
    </row>
    <row r="98" spans="1:8" ht="45">
      <c r="A98" s="18" t="s">
        <v>565</v>
      </c>
      <c r="B98" s="22" t="s">
        <v>57</v>
      </c>
      <c r="C98" s="16"/>
      <c r="D98" s="16"/>
      <c r="E98" s="16"/>
      <c r="F98" s="6">
        <f>F99+F100</f>
        <v>77100</v>
      </c>
      <c r="G98" s="6">
        <f>G99+G100</f>
        <v>81200</v>
      </c>
      <c r="H98" s="6">
        <f>H99+H100</f>
        <v>85500</v>
      </c>
    </row>
    <row r="99" spans="1:8" ht="12.75">
      <c r="A99" s="1" t="s">
        <v>166</v>
      </c>
      <c r="B99" s="22" t="s">
        <v>57</v>
      </c>
      <c r="C99" s="16" t="s">
        <v>220</v>
      </c>
      <c r="D99" s="16" t="s">
        <v>211</v>
      </c>
      <c r="E99" s="16" t="s">
        <v>203</v>
      </c>
      <c r="F99" s="43">
        <v>1360</v>
      </c>
      <c r="G99" s="43">
        <v>1450</v>
      </c>
      <c r="H99" s="43">
        <v>1500</v>
      </c>
    </row>
    <row r="100" spans="1:8" ht="22.5">
      <c r="A100" s="1" t="s">
        <v>233</v>
      </c>
      <c r="B100" s="22" t="s">
        <v>57</v>
      </c>
      <c r="C100" s="16" t="s">
        <v>94</v>
      </c>
      <c r="D100" s="16" t="s">
        <v>211</v>
      </c>
      <c r="E100" s="16" t="s">
        <v>203</v>
      </c>
      <c r="F100" s="43">
        <v>75740</v>
      </c>
      <c r="G100" s="43">
        <v>79750</v>
      </c>
      <c r="H100" s="43">
        <v>84000</v>
      </c>
    </row>
    <row r="101" spans="1:8" ht="45">
      <c r="A101" s="54" t="s">
        <v>564</v>
      </c>
      <c r="B101" s="22" t="s">
        <v>372</v>
      </c>
      <c r="C101" s="16"/>
      <c r="D101" s="16"/>
      <c r="E101" s="16"/>
      <c r="F101" s="6">
        <f>F102+F103+F104</f>
        <v>2721400</v>
      </c>
      <c r="G101" s="6">
        <f>G102+G103+G104</f>
        <v>2846400</v>
      </c>
      <c r="H101" s="6">
        <f>H102+H103+H104</f>
        <v>3033800</v>
      </c>
    </row>
    <row r="102" spans="1:8" ht="22.5">
      <c r="A102" s="1" t="s">
        <v>238</v>
      </c>
      <c r="B102" s="22" t="s">
        <v>372</v>
      </c>
      <c r="C102" s="16" t="s">
        <v>237</v>
      </c>
      <c r="D102" s="16" t="s">
        <v>211</v>
      </c>
      <c r="E102" s="16" t="s">
        <v>203</v>
      </c>
      <c r="F102" s="43">
        <v>6500</v>
      </c>
      <c r="G102" s="43">
        <v>6500</v>
      </c>
      <c r="H102" s="43">
        <v>7000</v>
      </c>
    </row>
    <row r="103" spans="1:8" ht="12.75">
      <c r="A103" s="1" t="s">
        <v>166</v>
      </c>
      <c r="B103" s="22" t="s">
        <v>372</v>
      </c>
      <c r="C103" s="16" t="s">
        <v>220</v>
      </c>
      <c r="D103" s="16" t="s">
        <v>211</v>
      </c>
      <c r="E103" s="16" t="s">
        <v>203</v>
      </c>
      <c r="F103" s="43">
        <v>48000</v>
      </c>
      <c r="G103" s="43">
        <v>50200</v>
      </c>
      <c r="H103" s="43">
        <v>53500</v>
      </c>
    </row>
    <row r="104" spans="1:8" ht="22.5">
      <c r="A104" s="1" t="s">
        <v>233</v>
      </c>
      <c r="B104" s="22" t="s">
        <v>372</v>
      </c>
      <c r="C104" s="16" t="s">
        <v>236</v>
      </c>
      <c r="D104" s="16" t="s">
        <v>211</v>
      </c>
      <c r="E104" s="16" t="s">
        <v>203</v>
      </c>
      <c r="F104" s="43">
        <v>2666900</v>
      </c>
      <c r="G104" s="43">
        <v>2789700</v>
      </c>
      <c r="H104" s="43">
        <v>2973300</v>
      </c>
    </row>
    <row r="105" spans="1:8" ht="22.5">
      <c r="A105" s="18" t="s">
        <v>234</v>
      </c>
      <c r="B105" s="22" t="s">
        <v>451</v>
      </c>
      <c r="C105" s="16"/>
      <c r="D105" s="16"/>
      <c r="E105" s="16"/>
      <c r="F105" s="6">
        <f>F106+F107</f>
        <v>30520000</v>
      </c>
      <c r="G105" s="6">
        <f>G106+G107</f>
        <v>35114300</v>
      </c>
      <c r="H105" s="6">
        <f>H106+H107</f>
        <v>37918000</v>
      </c>
    </row>
    <row r="106" spans="1:8" ht="12.75">
      <c r="A106" s="1" t="s">
        <v>166</v>
      </c>
      <c r="B106" s="22" t="s">
        <v>451</v>
      </c>
      <c r="C106" s="16" t="s">
        <v>220</v>
      </c>
      <c r="D106" s="16" t="s">
        <v>211</v>
      </c>
      <c r="E106" s="16" t="s">
        <v>203</v>
      </c>
      <c r="F106" s="43">
        <v>539650</v>
      </c>
      <c r="G106" s="43">
        <v>620900</v>
      </c>
      <c r="H106" s="43">
        <v>670500</v>
      </c>
    </row>
    <row r="107" spans="1:8" ht="22.5">
      <c r="A107" s="1" t="s">
        <v>147</v>
      </c>
      <c r="B107" s="22" t="s">
        <v>451</v>
      </c>
      <c r="C107" s="16" t="s">
        <v>94</v>
      </c>
      <c r="D107" s="16" t="s">
        <v>211</v>
      </c>
      <c r="E107" s="16" t="s">
        <v>203</v>
      </c>
      <c r="F107" s="43">
        <v>29980350</v>
      </c>
      <c r="G107" s="43">
        <v>34493400</v>
      </c>
      <c r="H107" s="43">
        <v>37247500</v>
      </c>
    </row>
    <row r="108" spans="1:8" ht="33.75">
      <c r="A108" s="45" t="s">
        <v>425</v>
      </c>
      <c r="B108" s="22" t="s">
        <v>452</v>
      </c>
      <c r="C108" s="16"/>
      <c r="D108" s="16"/>
      <c r="E108" s="16"/>
      <c r="F108" s="6">
        <f>F109+F110</f>
        <v>84237700</v>
      </c>
      <c r="G108" s="6">
        <f>G109+G110</f>
        <v>88594000</v>
      </c>
      <c r="H108" s="6">
        <f>H109+H110</f>
        <v>93176800</v>
      </c>
    </row>
    <row r="109" spans="1:8" ht="12.75">
      <c r="A109" s="1" t="s">
        <v>166</v>
      </c>
      <c r="B109" s="22" t="s">
        <v>452</v>
      </c>
      <c r="C109" s="16" t="s">
        <v>220</v>
      </c>
      <c r="D109" s="16" t="s">
        <v>211</v>
      </c>
      <c r="E109" s="16" t="s">
        <v>203</v>
      </c>
      <c r="F109" s="43">
        <v>1489500</v>
      </c>
      <c r="G109" s="43">
        <v>1566500</v>
      </c>
      <c r="H109" s="43">
        <v>1647500</v>
      </c>
    </row>
    <row r="110" spans="1:8" ht="22.5">
      <c r="A110" s="4" t="s">
        <v>147</v>
      </c>
      <c r="B110" s="22" t="s">
        <v>452</v>
      </c>
      <c r="C110" s="16" t="s">
        <v>94</v>
      </c>
      <c r="D110" s="16" t="s">
        <v>211</v>
      </c>
      <c r="E110" s="16" t="s">
        <v>203</v>
      </c>
      <c r="F110" s="43">
        <v>82748200</v>
      </c>
      <c r="G110" s="43">
        <v>87027500</v>
      </c>
      <c r="H110" s="43">
        <v>91529300</v>
      </c>
    </row>
    <row r="111" spans="1:8" ht="45">
      <c r="A111" s="18" t="s">
        <v>562</v>
      </c>
      <c r="B111" s="22" t="s">
        <v>453</v>
      </c>
      <c r="C111" s="16"/>
      <c r="D111" s="16"/>
      <c r="E111" s="16"/>
      <c r="F111" s="6">
        <f>F112+F113</f>
        <v>1233500</v>
      </c>
      <c r="G111" s="6">
        <f>G112+G113</f>
        <v>1233500</v>
      </c>
      <c r="H111" s="6">
        <f>H112+H113</f>
        <v>1233500</v>
      </c>
    </row>
    <row r="112" spans="1:8" ht="12.75">
      <c r="A112" s="1" t="s">
        <v>166</v>
      </c>
      <c r="B112" s="22" t="s">
        <v>453</v>
      </c>
      <c r="C112" s="16" t="s">
        <v>220</v>
      </c>
      <c r="D112" s="16" t="s">
        <v>211</v>
      </c>
      <c r="E112" s="16" t="s">
        <v>203</v>
      </c>
      <c r="F112" s="43">
        <v>21800</v>
      </c>
      <c r="G112" s="43">
        <v>21800</v>
      </c>
      <c r="H112" s="43">
        <v>21800</v>
      </c>
    </row>
    <row r="113" spans="1:8" ht="22.5">
      <c r="A113" s="1" t="s">
        <v>233</v>
      </c>
      <c r="B113" s="22" t="s">
        <v>453</v>
      </c>
      <c r="C113" s="16" t="s">
        <v>236</v>
      </c>
      <c r="D113" s="16" t="s">
        <v>211</v>
      </c>
      <c r="E113" s="16" t="s">
        <v>203</v>
      </c>
      <c r="F113" s="43">
        <v>1211700</v>
      </c>
      <c r="G113" s="43">
        <v>1211700</v>
      </c>
      <c r="H113" s="43">
        <v>1211700</v>
      </c>
    </row>
    <row r="114" spans="1:8" ht="12.75">
      <c r="A114" s="18" t="s">
        <v>373</v>
      </c>
      <c r="B114" s="22" t="s">
        <v>454</v>
      </c>
      <c r="C114" s="16"/>
      <c r="D114" s="16"/>
      <c r="E114" s="16"/>
      <c r="F114" s="5">
        <f>F115</f>
        <v>300</v>
      </c>
      <c r="G114" s="5">
        <f>G115</f>
        <v>300</v>
      </c>
      <c r="H114" s="5">
        <f>H115</f>
        <v>300</v>
      </c>
    </row>
    <row r="115" spans="1:8" ht="22.5">
      <c r="A115" s="1" t="s">
        <v>233</v>
      </c>
      <c r="B115" s="22" t="s">
        <v>454</v>
      </c>
      <c r="C115" s="16" t="s">
        <v>236</v>
      </c>
      <c r="D115" s="16" t="s">
        <v>211</v>
      </c>
      <c r="E115" s="16" t="s">
        <v>203</v>
      </c>
      <c r="F115" s="5">
        <v>300</v>
      </c>
      <c r="G115" s="5">
        <v>300</v>
      </c>
      <c r="H115" s="5">
        <v>300</v>
      </c>
    </row>
    <row r="116" spans="1:8" ht="56.25">
      <c r="A116" s="23" t="s">
        <v>563</v>
      </c>
      <c r="B116" s="22" t="s">
        <v>455</v>
      </c>
      <c r="C116" s="16"/>
      <c r="D116" s="16"/>
      <c r="E116" s="16"/>
      <c r="F116" s="5">
        <f>F117+F118</f>
        <v>3903900</v>
      </c>
      <c r="G116" s="5">
        <f>G117+G118</f>
        <v>4059000</v>
      </c>
      <c r="H116" s="5">
        <f>H117+H118</f>
        <v>4220400</v>
      </c>
    </row>
    <row r="117" spans="1:8" ht="12.75">
      <c r="A117" s="1" t="s">
        <v>166</v>
      </c>
      <c r="B117" s="22" t="s">
        <v>455</v>
      </c>
      <c r="C117" s="16" t="s">
        <v>220</v>
      </c>
      <c r="D117" s="16" t="s">
        <v>211</v>
      </c>
      <c r="E117" s="16" t="s">
        <v>203</v>
      </c>
      <c r="F117" s="43">
        <v>69000</v>
      </c>
      <c r="G117" s="43">
        <v>71800</v>
      </c>
      <c r="H117" s="43">
        <v>74600</v>
      </c>
    </row>
    <row r="118" spans="1:8" ht="22.5">
      <c r="A118" s="1" t="s">
        <v>233</v>
      </c>
      <c r="B118" s="22" t="s">
        <v>455</v>
      </c>
      <c r="C118" s="16" t="s">
        <v>236</v>
      </c>
      <c r="D118" s="16" t="s">
        <v>211</v>
      </c>
      <c r="E118" s="16" t="s">
        <v>203</v>
      </c>
      <c r="F118" s="43">
        <v>3834900</v>
      </c>
      <c r="G118" s="43">
        <v>3987200</v>
      </c>
      <c r="H118" s="43">
        <v>4145800</v>
      </c>
    </row>
    <row r="119" spans="1:8" ht="33.75">
      <c r="A119" s="1" t="s">
        <v>295</v>
      </c>
      <c r="B119" s="16" t="s">
        <v>58</v>
      </c>
      <c r="C119" s="16"/>
      <c r="D119" s="16"/>
      <c r="E119" s="16"/>
      <c r="F119" s="6">
        <f>F120+F121</f>
        <v>5169700</v>
      </c>
      <c r="G119" s="6">
        <f>G120+G121</f>
        <v>5376500</v>
      </c>
      <c r="H119" s="6">
        <f>H120+H121</f>
        <v>5591500</v>
      </c>
    </row>
    <row r="120" spans="1:8" ht="12.75">
      <c r="A120" s="1" t="s">
        <v>166</v>
      </c>
      <c r="B120" s="16" t="s">
        <v>58</v>
      </c>
      <c r="C120" s="16" t="s">
        <v>220</v>
      </c>
      <c r="D120" s="16" t="s">
        <v>211</v>
      </c>
      <c r="E120" s="16" t="s">
        <v>203</v>
      </c>
      <c r="F120" s="43">
        <v>91400</v>
      </c>
      <c r="G120" s="43">
        <v>95000</v>
      </c>
      <c r="H120" s="43">
        <v>98900</v>
      </c>
    </row>
    <row r="121" spans="1:8" ht="22.5">
      <c r="A121" s="1" t="s">
        <v>233</v>
      </c>
      <c r="B121" s="16" t="s">
        <v>58</v>
      </c>
      <c r="C121" s="16" t="s">
        <v>236</v>
      </c>
      <c r="D121" s="16" t="s">
        <v>211</v>
      </c>
      <c r="E121" s="16" t="s">
        <v>203</v>
      </c>
      <c r="F121" s="43">
        <v>5078300</v>
      </c>
      <c r="G121" s="43">
        <v>5281500</v>
      </c>
      <c r="H121" s="43">
        <v>5492600</v>
      </c>
    </row>
    <row r="122" spans="1:8" ht="22.5">
      <c r="A122" s="24" t="s">
        <v>363</v>
      </c>
      <c r="B122" s="16" t="s">
        <v>59</v>
      </c>
      <c r="C122" s="16"/>
      <c r="D122" s="16"/>
      <c r="E122" s="16"/>
      <c r="F122" s="6">
        <f>F123+F124</f>
        <v>29479700</v>
      </c>
      <c r="G122" s="6">
        <f>G123+G124</f>
        <v>29831900</v>
      </c>
      <c r="H122" s="6">
        <f>H123+H124</f>
        <v>29057500</v>
      </c>
    </row>
    <row r="123" spans="1:8" ht="12.75">
      <c r="A123" s="1" t="s">
        <v>166</v>
      </c>
      <c r="B123" s="16" t="s">
        <v>59</v>
      </c>
      <c r="C123" s="16" t="s">
        <v>220</v>
      </c>
      <c r="D123" s="16" t="s">
        <v>211</v>
      </c>
      <c r="E123" s="16" t="s">
        <v>203</v>
      </c>
      <c r="F123" s="43">
        <v>185700</v>
      </c>
      <c r="G123" s="43">
        <v>187900</v>
      </c>
      <c r="H123" s="43">
        <v>183100</v>
      </c>
    </row>
    <row r="124" spans="1:8" ht="22.5">
      <c r="A124" s="1" t="s">
        <v>147</v>
      </c>
      <c r="B124" s="16" t="s">
        <v>59</v>
      </c>
      <c r="C124" s="16" t="s">
        <v>94</v>
      </c>
      <c r="D124" s="16" t="s">
        <v>211</v>
      </c>
      <c r="E124" s="16" t="s">
        <v>203</v>
      </c>
      <c r="F124" s="43">
        <v>29294000</v>
      </c>
      <c r="G124" s="43">
        <v>29644000</v>
      </c>
      <c r="H124" s="43">
        <v>28874400</v>
      </c>
    </row>
    <row r="125" spans="1:8" ht="22.5">
      <c r="A125" s="1" t="s">
        <v>62</v>
      </c>
      <c r="B125" s="16" t="s">
        <v>60</v>
      </c>
      <c r="C125" s="16"/>
      <c r="D125" s="16"/>
      <c r="E125" s="16"/>
      <c r="F125" s="6">
        <f>F126</f>
        <v>1000000</v>
      </c>
      <c r="G125" s="6">
        <f>G126</f>
        <v>1000000</v>
      </c>
      <c r="H125" s="6">
        <f>H126</f>
        <v>1000000</v>
      </c>
    </row>
    <row r="126" spans="1:8" ht="22.5">
      <c r="A126" s="1" t="s">
        <v>233</v>
      </c>
      <c r="B126" s="16" t="s">
        <v>60</v>
      </c>
      <c r="C126" s="16" t="s">
        <v>236</v>
      </c>
      <c r="D126" s="16" t="s">
        <v>211</v>
      </c>
      <c r="E126" s="16" t="s">
        <v>203</v>
      </c>
      <c r="F126" s="43">
        <v>1000000</v>
      </c>
      <c r="G126" s="43">
        <v>1000000</v>
      </c>
      <c r="H126" s="43">
        <v>1000000</v>
      </c>
    </row>
    <row r="127" spans="1:8" ht="22.5">
      <c r="A127" s="1" t="s">
        <v>247</v>
      </c>
      <c r="B127" s="16" t="s">
        <v>61</v>
      </c>
      <c r="C127" s="16"/>
      <c r="D127" s="16"/>
      <c r="E127" s="16"/>
      <c r="F127" s="6">
        <f>F128</f>
        <v>600000</v>
      </c>
      <c r="G127" s="6">
        <f>G128</f>
        <v>600000</v>
      </c>
      <c r="H127" s="6">
        <f>H128</f>
        <v>600000</v>
      </c>
    </row>
    <row r="128" spans="1:8" ht="22.5">
      <c r="A128" s="1" t="s">
        <v>233</v>
      </c>
      <c r="B128" s="16" t="s">
        <v>61</v>
      </c>
      <c r="C128" s="16" t="s">
        <v>236</v>
      </c>
      <c r="D128" s="16" t="s">
        <v>211</v>
      </c>
      <c r="E128" s="16" t="s">
        <v>203</v>
      </c>
      <c r="F128" s="43">
        <v>600000</v>
      </c>
      <c r="G128" s="43">
        <v>600000</v>
      </c>
      <c r="H128" s="43">
        <v>600000</v>
      </c>
    </row>
    <row r="129" spans="1:8" ht="12.75">
      <c r="A129" s="3" t="s">
        <v>328</v>
      </c>
      <c r="B129" s="22" t="s">
        <v>47</v>
      </c>
      <c r="C129" s="16"/>
      <c r="D129" s="16"/>
      <c r="E129" s="16"/>
      <c r="F129" s="13">
        <f>F130</f>
        <v>5346000</v>
      </c>
      <c r="G129" s="13">
        <f>G130</f>
        <v>5559900</v>
      </c>
      <c r="H129" s="13">
        <f>H130</f>
        <v>5782300</v>
      </c>
    </row>
    <row r="130" spans="1:8" ht="33.75">
      <c r="A130" s="18" t="s">
        <v>427</v>
      </c>
      <c r="B130" s="22" t="s">
        <v>456</v>
      </c>
      <c r="C130" s="16"/>
      <c r="D130" s="16"/>
      <c r="E130" s="16"/>
      <c r="F130" s="6">
        <f>F131+F132</f>
        <v>5346000</v>
      </c>
      <c r="G130" s="6">
        <f>G131+G132</f>
        <v>5559900</v>
      </c>
      <c r="H130" s="6">
        <f>H131+H132</f>
        <v>5782300</v>
      </c>
    </row>
    <row r="131" spans="1:8" ht="12.75">
      <c r="A131" s="1" t="s">
        <v>166</v>
      </c>
      <c r="B131" s="22" t="s">
        <v>456</v>
      </c>
      <c r="C131" s="16" t="s">
        <v>220</v>
      </c>
      <c r="D131" s="16" t="s">
        <v>211</v>
      </c>
      <c r="E131" s="16" t="s">
        <v>203</v>
      </c>
      <c r="F131" s="43">
        <v>79000</v>
      </c>
      <c r="G131" s="43">
        <v>82200</v>
      </c>
      <c r="H131" s="43">
        <v>85500</v>
      </c>
    </row>
    <row r="132" spans="1:8" ht="22.5">
      <c r="A132" s="1" t="s">
        <v>233</v>
      </c>
      <c r="B132" s="22" t="s">
        <v>456</v>
      </c>
      <c r="C132" s="16" t="s">
        <v>236</v>
      </c>
      <c r="D132" s="16" t="s">
        <v>211</v>
      </c>
      <c r="E132" s="16" t="s">
        <v>203</v>
      </c>
      <c r="F132" s="43">
        <v>5267000</v>
      </c>
      <c r="G132" s="43">
        <v>5477700</v>
      </c>
      <c r="H132" s="43">
        <v>5696800</v>
      </c>
    </row>
    <row r="133" spans="1:8" ht="22.5">
      <c r="A133" s="1" t="s">
        <v>561</v>
      </c>
      <c r="B133" s="16" t="s">
        <v>174</v>
      </c>
      <c r="C133" s="16"/>
      <c r="D133" s="16"/>
      <c r="E133" s="16"/>
      <c r="F133" s="6">
        <f>F134+F139+F148+F142+F145+F155+F157+F160+F163</f>
        <v>68506600</v>
      </c>
      <c r="G133" s="6">
        <f>G134+G139+G148+G142+G145+G155+G157+G160+G163</f>
        <v>72800800</v>
      </c>
      <c r="H133" s="6">
        <f>H134+H139+H148+H142+H145+H155+H157+H160+H163</f>
        <v>77704600</v>
      </c>
    </row>
    <row r="134" spans="1:8" ht="22.5">
      <c r="A134" s="3" t="s">
        <v>170</v>
      </c>
      <c r="B134" s="16" t="s">
        <v>63</v>
      </c>
      <c r="C134" s="16"/>
      <c r="D134" s="16"/>
      <c r="E134" s="16"/>
      <c r="F134" s="6">
        <f>F135+F136+F137+F138</f>
        <v>8546200</v>
      </c>
      <c r="G134" s="6">
        <f>G135+G136+G137+G138</f>
        <v>8546200</v>
      </c>
      <c r="H134" s="6">
        <f>H135+H136+H137+H138</f>
        <v>8546200</v>
      </c>
    </row>
    <row r="135" spans="1:8" ht="12.75">
      <c r="A135" s="18" t="s">
        <v>157</v>
      </c>
      <c r="B135" s="16" t="s">
        <v>63</v>
      </c>
      <c r="C135" s="16" t="s">
        <v>217</v>
      </c>
      <c r="D135" s="16" t="s">
        <v>211</v>
      </c>
      <c r="E135" s="16" t="s">
        <v>206</v>
      </c>
      <c r="F135" s="43">
        <f>4372800+1982200</f>
        <v>6355000</v>
      </c>
      <c r="G135" s="43">
        <f>4372800+1982200</f>
        <v>6355000</v>
      </c>
      <c r="H135" s="43">
        <f>4372800+1982200</f>
        <v>6355000</v>
      </c>
    </row>
    <row r="136" spans="1:8" ht="22.5">
      <c r="A136" s="18" t="s">
        <v>158</v>
      </c>
      <c r="B136" s="16" t="s">
        <v>63</v>
      </c>
      <c r="C136" s="16" t="s">
        <v>156</v>
      </c>
      <c r="D136" s="16" t="s">
        <v>211</v>
      </c>
      <c r="E136" s="16" t="s">
        <v>206</v>
      </c>
      <c r="F136" s="43">
        <f>1320700+598600</f>
        <v>1919300</v>
      </c>
      <c r="G136" s="43">
        <f>1320700+598600</f>
        <v>1919300</v>
      </c>
      <c r="H136" s="43">
        <f>1320700+598600</f>
        <v>1919300</v>
      </c>
    </row>
    <row r="137" spans="1:8" ht="12.75">
      <c r="A137" s="1" t="s">
        <v>224</v>
      </c>
      <c r="B137" s="16" t="s">
        <v>63</v>
      </c>
      <c r="C137" s="16" t="s">
        <v>221</v>
      </c>
      <c r="D137" s="16" t="s">
        <v>211</v>
      </c>
      <c r="E137" s="16" t="s">
        <v>206</v>
      </c>
      <c r="F137" s="43">
        <v>270000</v>
      </c>
      <c r="G137" s="43">
        <v>270000</v>
      </c>
      <c r="H137" s="43">
        <v>270000</v>
      </c>
    </row>
    <row r="138" spans="1:8" ht="12.75">
      <c r="A138" s="3" t="s">
        <v>190</v>
      </c>
      <c r="B138" s="16" t="s">
        <v>63</v>
      </c>
      <c r="C138" s="16" t="s">
        <v>223</v>
      </c>
      <c r="D138" s="16" t="s">
        <v>211</v>
      </c>
      <c r="E138" s="16" t="s">
        <v>206</v>
      </c>
      <c r="F138" s="43">
        <v>1900</v>
      </c>
      <c r="G138" s="43">
        <v>1900</v>
      </c>
      <c r="H138" s="43">
        <v>1900</v>
      </c>
    </row>
    <row r="139" spans="1:8" ht="22.5">
      <c r="A139" s="3" t="s">
        <v>293</v>
      </c>
      <c r="B139" s="22" t="s">
        <v>458</v>
      </c>
      <c r="C139" s="16"/>
      <c r="D139" s="16"/>
      <c r="E139" s="16"/>
      <c r="F139" s="6">
        <f>F140+F141</f>
        <v>35231100</v>
      </c>
      <c r="G139" s="6">
        <f>G140+G141</f>
        <v>39503800</v>
      </c>
      <c r="H139" s="6">
        <f>H140+H141</f>
        <v>44385200</v>
      </c>
    </row>
    <row r="140" spans="1:8" ht="33.75">
      <c r="A140" s="1" t="s">
        <v>230</v>
      </c>
      <c r="B140" s="22" t="s">
        <v>458</v>
      </c>
      <c r="C140" s="16" t="s">
        <v>228</v>
      </c>
      <c r="D140" s="16" t="s">
        <v>211</v>
      </c>
      <c r="E140" s="16" t="s">
        <v>201</v>
      </c>
      <c r="F140" s="43">
        <v>35031100</v>
      </c>
      <c r="G140" s="43">
        <v>39303800</v>
      </c>
      <c r="H140" s="43">
        <v>44185200</v>
      </c>
    </row>
    <row r="141" spans="1:8" ht="12.75">
      <c r="A141" s="3" t="s">
        <v>149</v>
      </c>
      <c r="B141" s="22" t="s">
        <v>458</v>
      </c>
      <c r="C141" s="16" t="s">
        <v>229</v>
      </c>
      <c r="D141" s="16" t="s">
        <v>211</v>
      </c>
      <c r="E141" s="16" t="s">
        <v>201</v>
      </c>
      <c r="F141" s="43">
        <v>200000</v>
      </c>
      <c r="G141" s="43">
        <v>200000</v>
      </c>
      <c r="H141" s="43">
        <v>200000</v>
      </c>
    </row>
    <row r="142" spans="1:8" ht="12.75">
      <c r="A142" s="19" t="s">
        <v>298</v>
      </c>
      <c r="B142" s="22" t="s">
        <v>459</v>
      </c>
      <c r="C142" s="15"/>
      <c r="D142" s="15"/>
      <c r="E142" s="15"/>
      <c r="F142" s="13">
        <f>F143+F144</f>
        <v>3893900</v>
      </c>
      <c r="G142" s="13">
        <f>G143+G144</f>
        <v>3893900</v>
      </c>
      <c r="H142" s="13">
        <f>H143+H144</f>
        <v>3893900</v>
      </c>
    </row>
    <row r="143" spans="1:8" ht="12.75">
      <c r="A143" s="18" t="s">
        <v>157</v>
      </c>
      <c r="B143" s="22" t="s">
        <v>459</v>
      </c>
      <c r="C143" s="16" t="s">
        <v>217</v>
      </c>
      <c r="D143" s="16" t="s">
        <v>211</v>
      </c>
      <c r="E143" s="16" t="s">
        <v>206</v>
      </c>
      <c r="F143" s="43">
        <v>2990700</v>
      </c>
      <c r="G143" s="43">
        <v>2990700</v>
      </c>
      <c r="H143" s="43">
        <v>2990700</v>
      </c>
    </row>
    <row r="144" spans="1:8" ht="22.5">
      <c r="A144" s="18" t="s">
        <v>158</v>
      </c>
      <c r="B144" s="22" t="s">
        <v>459</v>
      </c>
      <c r="C144" s="16" t="s">
        <v>156</v>
      </c>
      <c r="D144" s="16" t="s">
        <v>211</v>
      </c>
      <c r="E144" s="16" t="s">
        <v>206</v>
      </c>
      <c r="F144" s="43">
        <v>903200</v>
      </c>
      <c r="G144" s="43">
        <v>903200</v>
      </c>
      <c r="H144" s="43">
        <v>903200</v>
      </c>
    </row>
    <row r="145" spans="1:8" ht="22.5">
      <c r="A145" s="18" t="s">
        <v>234</v>
      </c>
      <c r="B145" s="22" t="s">
        <v>460</v>
      </c>
      <c r="C145" s="15"/>
      <c r="D145" s="15"/>
      <c r="E145" s="15"/>
      <c r="F145" s="13">
        <f>F146+F147</f>
        <v>4890800</v>
      </c>
      <c r="G145" s="13">
        <f>G146+G147</f>
        <v>4890800</v>
      </c>
      <c r="H145" s="13">
        <f>H146+H147</f>
        <v>4890800</v>
      </c>
    </row>
    <row r="146" spans="1:8" ht="12.75">
      <c r="A146" s="18" t="s">
        <v>157</v>
      </c>
      <c r="B146" s="22" t="s">
        <v>460</v>
      </c>
      <c r="C146" s="16" t="s">
        <v>217</v>
      </c>
      <c r="D146" s="16" t="s">
        <v>211</v>
      </c>
      <c r="E146" s="16" t="s">
        <v>206</v>
      </c>
      <c r="F146" s="43">
        <v>3756375</v>
      </c>
      <c r="G146" s="43">
        <v>3756375</v>
      </c>
      <c r="H146" s="43">
        <v>3756375</v>
      </c>
    </row>
    <row r="147" spans="1:8" ht="22.5">
      <c r="A147" s="18" t="s">
        <v>158</v>
      </c>
      <c r="B147" s="22" t="s">
        <v>460</v>
      </c>
      <c r="C147" s="16" t="s">
        <v>156</v>
      </c>
      <c r="D147" s="16" t="s">
        <v>211</v>
      </c>
      <c r="E147" s="16" t="s">
        <v>206</v>
      </c>
      <c r="F147" s="43">
        <v>1134425</v>
      </c>
      <c r="G147" s="43">
        <v>1134425</v>
      </c>
      <c r="H147" s="43">
        <v>1134425</v>
      </c>
    </row>
    <row r="148" spans="1:8" ht="22.5">
      <c r="A148" s="19" t="s">
        <v>297</v>
      </c>
      <c r="B148" s="16" t="s">
        <v>461</v>
      </c>
      <c r="C148" s="15"/>
      <c r="D148" s="15"/>
      <c r="E148" s="15"/>
      <c r="F148" s="13">
        <f>F149+F150+F151+F152+F153+F154</f>
        <v>13649400</v>
      </c>
      <c r="G148" s="13">
        <f>G149+G150+G151+G152+G153+G154</f>
        <v>13649400</v>
      </c>
      <c r="H148" s="13">
        <f>H149+H150+H151+H152+H153+H154</f>
        <v>13649400</v>
      </c>
    </row>
    <row r="149" spans="1:8" ht="12.75">
      <c r="A149" s="18" t="s">
        <v>157</v>
      </c>
      <c r="B149" s="16" t="s">
        <v>461</v>
      </c>
      <c r="C149" s="16" t="s">
        <v>217</v>
      </c>
      <c r="D149" s="16" t="s">
        <v>211</v>
      </c>
      <c r="E149" s="16" t="s">
        <v>206</v>
      </c>
      <c r="F149" s="43">
        <v>8126000</v>
      </c>
      <c r="G149" s="43">
        <v>8126000</v>
      </c>
      <c r="H149" s="43">
        <v>8126000</v>
      </c>
    </row>
    <row r="150" spans="1:8" ht="22.5">
      <c r="A150" s="18" t="s">
        <v>158</v>
      </c>
      <c r="B150" s="16" t="s">
        <v>461</v>
      </c>
      <c r="C150" s="16" t="s">
        <v>156</v>
      </c>
      <c r="D150" s="16" t="s">
        <v>211</v>
      </c>
      <c r="E150" s="16" t="s">
        <v>206</v>
      </c>
      <c r="F150" s="43">
        <v>2454100</v>
      </c>
      <c r="G150" s="43">
        <v>2454100</v>
      </c>
      <c r="H150" s="43">
        <v>2454100</v>
      </c>
    </row>
    <row r="151" spans="1:8" ht="22.5">
      <c r="A151" s="1" t="s">
        <v>238</v>
      </c>
      <c r="B151" s="16" t="s">
        <v>461</v>
      </c>
      <c r="C151" s="16" t="s">
        <v>237</v>
      </c>
      <c r="D151" s="16" t="s">
        <v>211</v>
      </c>
      <c r="E151" s="16" t="s">
        <v>206</v>
      </c>
      <c r="F151" s="43">
        <v>1250000</v>
      </c>
      <c r="G151" s="43">
        <v>1250000</v>
      </c>
      <c r="H151" s="43">
        <v>1250000</v>
      </c>
    </row>
    <row r="152" spans="1:8" ht="12.75">
      <c r="A152" s="1" t="s">
        <v>166</v>
      </c>
      <c r="B152" s="16" t="s">
        <v>461</v>
      </c>
      <c r="C152" s="16" t="s">
        <v>220</v>
      </c>
      <c r="D152" s="16" t="s">
        <v>211</v>
      </c>
      <c r="E152" s="16" t="s">
        <v>206</v>
      </c>
      <c r="F152" s="43">
        <v>1205600</v>
      </c>
      <c r="G152" s="43">
        <v>1205600</v>
      </c>
      <c r="H152" s="43">
        <v>1205600</v>
      </c>
    </row>
    <row r="153" spans="1:8" ht="12.75">
      <c r="A153" s="1" t="s">
        <v>250</v>
      </c>
      <c r="B153" s="16" t="s">
        <v>461</v>
      </c>
      <c r="C153" s="16" t="s">
        <v>249</v>
      </c>
      <c r="D153" s="16" t="s">
        <v>211</v>
      </c>
      <c r="E153" s="16" t="s">
        <v>206</v>
      </c>
      <c r="F153" s="43">
        <v>600000</v>
      </c>
      <c r="G153" s="43">
        <v>600000</v>
      </c>
      <c r="H153" s="43">
        <v>600000</v>
      </c>
    </row>
    <row r="154" spans="1:8" ht="12.75">
      <c r="A154" s="1" t="s">
        <v>224</v>
      </c>
      <c r="B154" s="16" t="s">
        <v>461</v>
      </c>
      <c r="C154" s="16" t="s">
        <v>221</v>
      </c>
      <c r="D154" s="16" t="s">
        <v>211</v>
      </c>
      <c r="E154" s="16" t="s">
        <v>206</v>
      </c>
      <c r="F154" s="43">
        <v>13700</v>
      </c>
      <c r="G154" s="43">
        <v>13700</v>
      </c>
      <c r="H154" s="43">
        <v>13700</v>
      </c>
    </row>
    <row r="155" spans="1:8" ht="33.75">
      <c r="A155" s="1" t="s">
        <v>294</v>
      </c>
      <c r="B155" s="22" t="s">
        <v>463</v>
      </c>
      <c r="C155" s="16"/>
      <c r="D155" s="16"/>
      <c r="E155" s="16"/>
      <c r="F155" s="5">
        <f>F156</f>
        <v>11800</v>
      </c>
      <c r="G155" s="5">
        <f>G156</f>
        <v>11800</v>
      </c>
      <c r="H155" s="5">
        <f>H156</f>
        <v>11800</v>
      </c>
    </row>
    <row r="156" spans="1:8" ht="12.75">
      <c r="A156" s="1" t="s">
        <v>166</v>
      </c>
      <c r="B156" s="22" t="s">
        <v>463</v>
      </c>
      <c r="C156" s="16" t="s">
        <v>220</v>
      </c>
      <c r="D156" s="16" t="s">
        <v>211</v>
      </c>
      <c r="E156" s="16" t="s">
        <v>206</v>
      </c>
      <c r="F156" s="43">
        <v>11800</v>
      </c>
      <c r="G156" s="43">
        <v>11800</v>
      </c>
      <c r="H156" s="43">
        <v>11800</v>
      </c>
    </row>
    <row r="157" spans="1:8" ht="78.75">
      <c r="A157" s="61" t="s">
        <v>367</v>
      </c>
      <c r="B157" s="22" t="s">
        <v>464</v>
      </c>
      <c r="C157" s="16"/>
      <c r="D157" s="16"/>
      <c r="E157" s="16"/>
      <c r="F157" s="5">
        <f>F158+F159</f>
        <v>538600</v>
      </c>
      <c r="G157" s="5">
        <f>G158+G159</f>
        <v>560100</v>
      </c>
      <c r="H157" s="5">
        <f>H158+H159</f>
        <v>582500</v>
      </c>
    </row>
    <row r="158" spans="1:8" ht="12.75">
      <c r="A158" s="18" t="s">
        <v>157</v>
      </c>
      <c r="B158" s="22" t="s">
        <v>464</v>
      </c>
      <c r="C158" s="16" t="s">
        <v>217</v>
      </c>
      <c r="D158" s="16" t="s">
        <v>211</v>
      </c>
      <c r="E158" s="16" t="s">
        <v>206</v>
      </c>
      <c r="F158" s="43">
        <v>413600</v>
      </c>
      <c r="G158" s="43">
        <v>430100</v>
      </c>
      <c r="H158" s="43">
        <v>447400</v>
      </c>
    </row>
    <row r="159" spans="1:8" ht="22.5">
      <c r="A159" s="18" t="s">
        <v>158</v>
      </c>
      <c r="B159" s="22" t="s">
        <v>464</v>
      </c>
      <c r="C159" s="16" t="s">
        <v>156</v>
      </c>
      <c r="D159" s="16" t="s">
        <v>211</v>
      </c>
      <c r="E159" s="16" t="s">
        <v>206</v>
      </c>
      <c r="F159" s="43">
        <v>125000</v>
      </c>
      <c r="G159" s="43">
        <v>130000</v>
      </c>
      <c r="H159" s="43">
        <v>135100</v>
      </c>
    </row>
    <row r="160" spans="1:8" ht="67.5">
      <c r="A160" s="24" t="s">
        <v>457</v>
      </c>
      <c r="B160" s="22" t="s">
        <v>465</v>
      </c>
      <c r="C160" s="16"/>
      <c r="D160" s="16"/>
      <c r="E160" s="16"/>
      <c r="F160" s="43">
        <f>F161+F162</f>
        <v>184800</v>
      </c>
      <c r="G160" s="43">
        <f>G161+G162</f>
        <v>184800</v>
      </c>
      <c r="H160" s="43">
        <f>H161+H162</f>
        <v>184800</v>
      </c>
    </row>
    <row r="161" spans="1:8" ht="22.5">
      <c r="A161" s="1" t="s">
        <v>238</v>
      </c>
      <c r="B161" s="22" t="s">
        <v>465</v>
      </c>
      <c r="C161" s="16" t="s">
        <v>237</v>
      </c>
      <c r="D161" s="16" t="s">
        <v>211</v>
      </c>
      <c r="E161" s="16" t="s">
        <v>206</v>
      </c>
      <c r="F161" s="43">
        <f>67000+116500</f>
        <v>183500</v>
      </c>
      <c r="G161" s="43">
        <f>67000+116500</f>
        <v>183500</v>
      </c>
      <c r="H161" s="43">
        <f>67000+116500</f>
        <v>183500</v>
      </c>
    </row>
    <row r="162" spans="1:8" ht="12.75">
      <c r="A162" s="1" t="s">
        <v>166</v>
      </c>
      <c r="B162" s="22" t="s">
        <v>465</v>
      </c>
      <c r="C162" s="16" t="s">
        <v>220</v>
      </c>
      <c r="D162" s="16" t="s">
        <v>211</v>
      </c>
      <c r="E162" s="16" t="s">
        <v>206</v>
      </c>
      <c r="F162" s="43">
        <v>1300</v>
      </c>
      <c r="G162" s="43">
        <v>1300</v>
      </c>
      <c r="H162" s="43">
        <v>1300</v>
      </c>
    </row>
    <row r="163" spans="1:8" ht="45">
      <c r="A163" s="44" t="s">
        <v>428</v>
      </c>
      <c r="B163" s="22" t="s">
        <v>466</v>
      </c>
      <c r="C163" s="16"/>
      <c r="D163" s="16"/>
      <c r="E163" s="16"/>
      <c r="F163" s="43">
        <f>F164+F165</f>
        <v>1560000</v>
      </c>
      <c r="G163" s="43">
        <f>G164+G165</f>
        <v>1560000</v>
      </c>
      <c r="H163" s="43">
        <f>H164+H165</f>
        <v>1560000</v>
      </c>
    </row>
    <row r="164" spans="1:8" ht="12.75">
      <c r="A164" s="18" t="s">
        <v>157</v>
      </c>
      <c r="B164" s="22" t="s">
        <v>466</v>
      </c>
      <c r="C164" s="16" t="s">
        <v>217</v>
      </c>
      <c r="D164" s="16" t="s">
        <v>211</v>
      </c>
      <c r="E164" s="16" t="s">
        <v>206</v>
      </c>
      <c r="F164" s="43">
        <v>1198150</v>
      </c>
      <c r="G164" s="43">
        <v>1198150</v>
      </c>
      <c r="H164" s="43">
        <v>1198150</v>
      </c>
    </row>
    <row r="165" spans="1:8" ht="22.5">
      <c r="A165" s="18" t="s">
        <v>158</v>
      </c>
      <c r="B165" s="22" t="s">
        <v>466</v>
      </c>
      <c r="C165" s="16" t="s">
        <v>156</v>
      </c>
      <c r="D165" s="16" t="s">
        <v>211</v>
      </c>
      <c r="E165" s="16" t="s">
        <v>206</v>
      </c>
      <c r="F165" s="43">
        <v>361850</v>
      </c>
      <c r="G165" s="43">
        <v>361850</v>
      </c>
      <c r="H165" s="43">
        <v>361850</v>
      </c>
    </row>
    <row r="166" spans="1:8" ht="22.5">
      <c r="A166" s="17" t="s">
        <v>171</v>
      </c>
      <c r="B166" s="14" t="s">
        <v>172</v>
      </c>
      <c r="C166" s="15"/>
      <c r="D166" s="15"/>
      <c r="E166" s="15"/>
      <c r="F166" s="13">
        <f>F167+F171+F169+F173</f>
        <v>300000</v>
      </c>
      <c r="G166" s="13">
        <f>G167+G171+G169+G173</f>
        <v>440600</v>
      </c>
      <c r="H166" s="13">
        <f>H167+H171+H169+H173</f>
        <v>470600</v>
      </c>
    </row>
    <row r="167" spans="1:8" ht="22.5">
      <c r="A167" s="1" t="s">
        <v>349</v>
      </c>
      <c r="B167" s="16" t="s">
        <v>462</v>
      </c>
      <c r="C167" s="16"/>
      <c r="D167" s="15"/>
      <c r="E167" s="15"/>
      <c r="F167" s="13">
        <f>F168</f>
        <v>0</v>
      </c>
      <c r="G167" s="13">
        <f>G168</f>
        <v>110600</v>
      </c>
      <c r="H167" s="13">
        <f>H168</f>
        <v>110600</v>
      </c>
    </row>
    <row r="168" spans="1:8" ht="12.75">
      <c r="A168" s="19" t="s">
        <v>149</v>
      </c>
      <c r="B168" s="16" t="s">
        <v>462</v>
      </c>
      <c r="C168" s="16" t="s">
        <v>229</v>
      </c>
      <c r="D168" s="15" t="s">
        <v>211</v>
      </c>
      <c r="E168" s="15" t="s">
        <v>206</v>
      </c>
      <c r="F168" s="13">
        <v>0</v>
      </c>
      <c r="G168" s="43">
        <v>110600</v>
      </c>
      <c r="H168" s="43">
        <v>110600</v>
      </c>
    </row>
    <row r="169" spans="1:8" ht="22.5">
      <c r="A169" s="3" t="s">
        <v>177</v>
      </c>
      <c r="B169" s="16" t="s">
        <v>64</v>
      </c>
      <c r="C169" s="15"/>
      <c r="D169" s="15"/>
      <c r="E169" s="15"/>
      <c r="F169" s="13">
        <f>F170</f>
        <v>250000</v>
      </c>
      <c r="G169" s="13">
        <f>G170</f>
        <v>280000</v>
      </c>
      <c r="H169" s="13">
        <f>H170</f>
        <v>310000</v>
      </c>
    </row>
    <row r="170" spans="1:8" ht="12.75">
      <c r="A170" s="3" t="s">
        <v>149</v>
      </c>
      <c r="B170" s="16" t="s">
        <v>64</v>
      </c>
      <c r="C170" s="15" t="s">
        <v>229</v>
      </c>
      <c r="D170" s="16" t="s">
        <v>211</v>
      </c>
      <c r="E170" s="16" t="s">
        <v>206</v>
      </c>
      <c r="F170" s="43">
        <v>250000</v>
      </c>
      <c r="G170" s="43">
        <v>280000</v>
      </c>
      <c r="H170" s="43">
        <v>310000</v>
      </c>
    </row>
    <row r="171" spans="1:8" ht="22.5">
      <c r="A171" s="21" t="s">
        <v>552</v>
      </c>
      <c r="B171" s="16" t="s">
        <v>553</v>
      </c>
      <c r="C171" s="15"/>
      <c r="D171" s="15"/>
      <c r="E171" s="15"/>
      <c r="F171" s="13">
        <f>F172</f>
        <v>20000</v>
      </c>
      <c r="G171" s="13">
        <f>G172</f>
        <v>20000</v>
      </c>
      <c r="H171" s="13">
        <f>H172</f>
        <v>20000</v>
      </c>
    </row>
    <row r="172" spans="1:8" ht="12.75">
      <c r="A172" s="1" t="s">
        <v>166</v>
      </c>
      <c r="B172" s="16" t="s">
        <v>553</v>
      </c>
      <c r="C172" s="15" t="s">
        <v>220</v>
      </c>
      <c r="D172" s="16" t="s">
        <v>200</v>
      </c>
      <c r="E172" s="16" t="s">
        <v>215</v>
      </c>
      <c r="F172" s="43">
        <v>20000</v>
      </c>
      <c r="G172" s="43">
        <v>20000</v>
      </c>
      <c r="H172" s="43">
        <v>20000</v>
      </c>
    </row>
    <row r="173" spans="1:8" ht="22.5">
      <c r="A173" s="19" t="s">
        <v>310</v>
      </c>
      <c r="B173" s="16" t="s">
        <v>268</v>
      </c>
      <c r="C173" s="15"/>
      <c r="D173" s="15"/>
      <c r="E173" s="15"/>
      <c r="F173" s="13">
        <f>F174</f>
        <v>30000</v>
      </c>
      <c r="G173" s="13">
        <f>G174</f>
        <v>30000</v>
      </c>
      <c r="H173" s="13">
        <f>H174</f>
        <v>30000</v>
      </c>
    </row>
    <row r="174" spans="1:8" ht="12.75">
      <c r="A174" s="3" t="s">
        <v>149</v>
      </c>
      <c r="B174" s="16" t="s">
        <v>268</v>
      </c>
      <c r="C174" s="15" t="s">
        <v>229</v>
      </c>
      <c r="D174" s="15" t="s">
        <v>208</v>
      </c>
      <c r="E174" s="15" t="s">
        <v>200</v>
      </c>
      <c r="F174" s="43">
        <v>30000</v>
      </c>
      <c r="G174" s="43">
        <v>30000</v>
      </c>
      <c r="H174" s="43">
        <v>30000</v>
      </c>
    </row>
    <row r="175" spans="1:8" ht="22.5">
      <c r="A175" s="21" t="s">
        <v>388</v>
      </c>
      <c r="B175" s="14" t="s">
        <v>127</v>
      </c>
      <c r="C175" s="15"/>
      <c r="D175" s="15"/>
      <c r="E175" s="15"/>
      <c r="F175" s="13">
        <f>F176+F179</f>
        <v>31409443.66</v>
      </c>
      <c r="G175" s="13">
        <f>G176+G179</f>
        <v>0</v>
      </c>
      <c r="H175" s="13">
        <f>H176+H179</f>
        <v>0</v>
      </c>
    </row>
    <row r="176" spans="1:8" ht="12.75">
      <c r="A176" s="20" t="s">
        <v>45</v>
      </c>
      <c r="B176" s="14" t="s">
        <v>254</v>
      </c>
      <c r="C176" s="15"/>
      <c r="D176" s="16"/>
      <c r="E176" s="16"/>
      <c r="F176" s="13">
        <f aca="true" t="shared" si="2" ref="F176:H177">F177</f>
        <v>30751460</v>
      </c>
      <c r="G176" s="13">
        <f t="shared" si="2"/>
        <v>0</v>
      </c>
      <c r="H176" s="13">
        <f t="shared" si="2"/>
        <v>0</v>
      </c>
    </row>
    <row r="177" spans="1:8" ht="12.75">
      <c r="A177" s="21" t="s">
        <v>255</v>
      </c>
      <c r="B177" s="14" t="s">
        <v>66</v>
      </c>
      <c r="C177" s="15"/>
      <c r="D177" s="16"/>
      <c r="E177" s="16"/>
      <c r="F177" s="13">
        <f t="shared" si="2"/>
        <v>30751460</v>
      </c>
      <c r="G177" s="13">
        <f t="shared" si="2"/>
        <v>0</v>
      </c>
      <c r="H177" s="13">
        <f t="shared" si="2"/>
        <v>0</v>
      </c>
    </row>
    <row r="178" spans="1:8" ht="12.75">
      <c r="A178" s="1" t="s">
        <v>166</v>
      </c>
      <c r="B178" s="14" t="s">
        <v>66</v>
      </c>
      <c r="C178" s="15" t="s">
        <v>220</v>
      </c>
      <c r="D178" s="16" t="s">
        <v>205</v>
      </c>
      <c r="E178" s="16" t="s">
        <v>203</v>
      </c>
      <c r="F178" s="43">
        <v>30751460</v>
      </c>
      <c r="G178" s="13">
        <v>0</v>
      </c>
      <c r="H178" s="13">
        <v>0</v>
      </c>
    </row>
    <row r="179" spans="1:8" ht="22.5">
      <c r="A179" s="21" t="s">
        <v>537</v>
      </c>
      <c r="B179" s="16" t="s">
        <v>300</v>
      </c>
      <c r="C179" s="15"/>
      <c r="D179" s="15"/>
      <c r="E179" s="15"/>
      <c r="F179" s="13">
        <f>F180</f>
        <v>657983.66</v>
      </c>
      <c r="G179" s="13">
        <f>G180</f>
        <v>0</v>
      </c>
      <c r="H179" s="13">
        <f>H180</f>
        <v>0</v>
      </c>
    </row>
    <row r="180" spans="1:8" ht="12.75">
      <c r="A180" s="1" t="s">
        <v>166</v>
      </c>
      <c r="B180" s="16" t="s">
        <v>300</v>
      </c>
      <c r="C180" s="15" t="s">
        <v>220</v>
      </c>
      <c r="D180" s="15" t="s">
        <v>205</v>
      </c>
      <c r="E180" s="15" t="s">
        <v>203</v>
      </c>
      <c r="F180" s="43">
        <v>657983.66</v>
      </c>
      <c r="G180" s="13">
        <v>0</v>
      </c>
      <c r="H180" s="13">
        <v>0</v>
      </c>
    </row>
    <row r="181" spans="1:8" ht="22.5">
      <c r="A181" s="3" t="s">
        <v>256</v>
      </c>
      <c r="B181" s="14" t="s">
        <v>115</v>
      </c>
      <c r="C181" s="15"/>
      <c r="D181" s="15"/>
      <c r="E181" s="15"/>
      <c r="F181" s="13">
        <f>F182+F186+F194+F201+F208+F231+F239</f>
        <v>1383345531.36</v>
      </c>
      <c r="G181" s="13">
        <f>G182+G186+G194+G201+G208+G231+G239</f>
        <v>1310393437.36</v>
      </c>
      <c r="H181" s="13">
        <f>H182+H186+H194+H201+H208+H231+H239</f>
        <v>1371720182.26</v>
      </c>
    </row>
    <row r="182" spans="1:8" ht="22.5">
      <c r="A182" s="17" t="s">
        <v>138</v>
      </c>
      <c r="B182" s="14" t="s">
        <v>133</v>
      </c>
      <c r="C182" s="15"/>
      <c r="D182" s="15"/>
      <c r="E182" s="15"/>
      <c r="F182" s="13">
        <f>F183</f>
        <v>460000</v>
      </c>
      <c r="G182" s="13">
        <f>G183</f>
        <v>460000</v>
      </c>
      <c r="H182" s="13">
        <f>H183</f>
        <v>460000</v>
      </c>
    </row>
    <row r="183" spans="1:8" ht="22.5">
      <c r="A183" s="25" t="s">
        <v>557</v>
      </c>
      <c r="B183" s="16" t="s">
        <v>556</v>
      </c>
      <c r="C183" s="15"/>
      <c r="D183" s="15"/>
      <c r="E183" s="15"/>
      <c r="F183" s="13">
        <f>F184+F185</f>
        <v>460000</v>
      </c>
      <c r="G183" s="13">
        <f>G184+G185</f>
        <v>460000</v>
      </c>
      <c r="H183" s="13">
        <f>H184+H185</f>
        <v>460000</v>
      </c>
    </row>
    <row r="184" spans="1:8" ht="12.75">
      <c r="A184" s="25" t="s">
        <v>166</v>
      </c>
      <c r="B184" s="16" t="s">
        <v>556</v>
      </c>
      <c r="C184" s="16" t="s">
        <v>220</v>
      </c>
      <c r="D184" s="16" t="s">
        <v>209</v>
      </c>
      <c r="E184" s="16" t="s">
        <v>210</v>
      </c>
      <c r="F184" s="43">
        <v>200000</v>
      </c>
      <c r="G184" s="43">
        <v>200000</v>
      </c>
      <c r="H184" s="43">
        <v>200000</v>
      </c>
    </row>
    <row r="185" spans="1:8" ht="22.5">
      <c r="A185" s="4" t="s">
        <v>147</v>
      </c>
      <c r="B185" s="16" t="s">
        <v>556</v>
      </c>
      <c r="C185" s="16" t="s">
        <v>94</v>
      </c>
      <c r="D185" s="16" t="s">
        <v>209</v>
      </c>
      <c r="E185" s="16" t="s">
        <v>210</v>
      </c>
      <c r="F185" s="43">
        <v>260000</v>
      </c>
      <c r="G185" s="43">
        <v>260000</v>
      </c>
      <c r="H185" s="43">
        <v>260000</v>
      </c>
    </row>
    <row r="186" spans="1:8" ht="12.75">
      <c r="A186" s="17" t="s">
        <v>571</v>
      </c>
      <c r="B186" s="14" t="s">
        <v>137</v>
      </c>
      <c r="C186" s="15"/>
      <c r="D186" s="15"/>
      <c r="E186" s="15"/>
      <c r="F186" s="13">
        <f>F187+F189</f>
        <v>3196168</v>
      </c>
      <c r="G186" s="13">
        <f>G187+G189</f>
        <v>0</v>
      </c>
      <c r="H186" s="13">
        <f>H187+H189</f>
        <v>25557700</v>
      </c>
    </row>
    <row r="187" spans="1:8" ht="22.5">
      <c r="A187" s="1" t="s">
        <v>257</v>
      </c>
      <c r="B187" s="16" t="s">
        <v>80</v>
      </c>
      <c r="C187" s="26"/>
      <c r="D187" s="15"/>
      <c r="E187" s="15"/>
      <c r="F187" s="6">
        <f>F188</f>
        <v>2783768</v>
      </c>
      <c r="G187" s="6">
        <f>G188</f>
        <v>0</v>
      </c>
      <c r="H187" s="6">
        <f>H188</f>
        <v>0</v>
      </c>
    </row>
    <row r="188" spans="1:8" ht="12.75">
      <c r="A188" s="1" t="s">
        <v>149</v>
      </c>
      <c r="B188" s="16" t="s">
        <v>80</v>
      </c>
      <c r="C188" s="26">
        <v>612</v>
      </c>
      <c r="D188" s="15" t="s">
        <v>209</v>
      </c>
      <c r="E188" s="15" t="s">
        <v>201</v>
      </c>
      <c r="F188" s="43">
        <f>1500000+1283768</f>
        <v>2783768</v>
      </c>
      <c r="G188" s="13">
        <v>0</v>
      </c>
      <c r="H188" s="13">
        <v>0</v>
      </c>
    </row>
    <row r="189" spans="1:8" ht="12.75">
      <c r="A189" s="3" t="s">
        <v>572</v>
      </c>
      <c r="B189" s="22" t="s">
        <v>85</v>
      </c>
      <c r="C189" s="15"/>
      <c r="D189" s="15"/>
      <c r="E189" s="15"/>
      <c r="F189" s="6">
        <f>F190+F191</f>
        <v>412400</v>
      </c>
      <c r="G189" s="6">
        <f>G190+G191</f>
        <v>0</v>
      </c>
      <c r="H189" s="6">
        <f>H190+H191</f>
        <v>25557700</v>
      </c>
    </row>
    <row r="190" spans="1:8" ht="24">
      <c r="A190" s="68" t="s">
        <v>468</v>
      </c>
      <c r="B190" s="16" t="s">
        <v>467</v>
      </c>
      <c r="C190" s="15"/>
      <c r="D190" s="15"/>
      <c r="E190" s="15"/>
      <c r="F190" s="6">
        <f>F193</f>
        <v>412400</v>
      </c>
      <c r="G190" s="6">
        <f>G193</f>
        <v>0</v>
      </c>
      <c r="H190" s="6">
        <f>H193</f>
        <v>0</v>
      </c>
    </row>
    <row r="191" spans="1:8" ht="12.75">
      <c r="A191" s="68" t="s">
        <v>605</v>
      </c>
      <c r="B191" s="16" t="s">
        <v>604</v>
      </c>
      <c r="C191" s="15"/>
      <c r="D191" s="15"/>
      <c r="E191" s="15"/>
      <c r="F191" s="6">
        <f>F192</f>
        <v>0</v>
      </c>
      <c r="G191" s="6">
        <f>G192</f>
        <v>0</v>
      </c>
      <c r="H191" s="6">
        <f>H192</f>
        <v>25557700</v>
      </c>
    </row>
    <row r="192" spans="1:8" ht="12.75">
      <c r="A192" s="68" t="s">
        <v>149</v>
      </c>
      <c r="B192" s="16" t="s">
        <v>604</v>
      </c>
      <c r="C192" s="15" t="s">
        <v>229</v>
      </c>
      <c r="D192" s="15" t="s">
        <v>209</v>
      </c>
      <c r="E192" s="15" t="s">
        <v>201</v>
      </c>
      <c r="F192" s="6">
        <v>0</v>
      </c>
      <c r="G192" s="13">
        <v>0</v>
      </c>
      <c r="H192" s="13">
        <v>25557700</v>
      </c>
    </row>
    <row r="193" spans="1:8" ht="12.75">
      <c r="A193" s="68" t="s">
        <v>149</v>
      </c>
      <c r="B193" s="16" t="s">
        <v>467</v>
      </c>
      <c r="C193" s="15" t="s">
        <v>229</v>
      </c>
      <c r="D193" s="15" t="s">
        <v>209</v>
      </c>
      <c r="E193" s="15" t="s">
        <v>201</v>
      </c>
      <c r="F193" s="6">
        <v>412400</v>
      </c>
      <c r="G193" s="13">
        <v>0</v>
      </c>
      <c r="H193" s="13">
        <v>0</v>
      </c>
    </row>
    <row r="194" spans="1:8" ht="22.5">
      <c r="A194" s="17" t="s">
        <v>189</v>
      </c>
      <c r="B194" s="14" t="s">
        <v>136</v>
      </c>
      <c r="C194" s="15"/>
      <c r="D194" s="15"/>
      <c r="E194" s="15"/>
      <c r="F194" s="13">
        <f>F195+F197+F199</f>
        <v>12658830</v>
      </c>
      <c r="G194" s="13">
        <f>G195+G197+G199</f>
        <v>6160800</v>
      </c>
      <c r="H194" s="13">
        <f>H195+H197+H199</f>
        <v>2710800</v>
      </c>
    </row>
    <row r="195" spans="1:8" ht="36">
      <c r="A195" s="68" t="s">
        <v>551</v>
      </c>
      <c r="B195" s="16" t="s">
        <v>469</v>
      </c>
      <c r="C195" s="15"/>
      <c r="D195" s="15"/>
      <c r="E195" s="15"/>
      <c r="F195" s="13">
        <f>F196</f>
        <v>2135000</v>
      </c>
      <c r="G195" s="13">
        <f>G196</f>
        <v>70800</v>
      </c>
      <c r="H195" s="13">
        <f>H196</f>
        <v>70800</v>
      </c>
    </row>
    <row r="196" spans="1:8" ht="22.5">
      <c r="A196" s="21" t="s">
        <v>240</v>
      </c>
      <c r="B196" s="16" t="s">
        <v>469</v>
      </c>
      <c r="C196" s="15" t="s">
        <v>239</v>
      </c>
      <c r="D196" s="15" t="s">
        <v>209</v>
      </c>
      <c r="E196" s="15" t="s">
        <v>201</v>
      </c>
      <c r="F196" s="43">
        <f>2000000+135000</f>
        <v>2135000</v>
      </c>
      <c r="G196" s="43">
        <v>70800</v>
      </c>
      <c r="H196" s="43">
        <v>70800</v>
      </c>
    </row>
    <row r="197" spans="1:8" ht="22.5">
      <c r="A197" s="1" t="s">
        <v>573</v>
      </c>
      <c r="B197" s="16" t="s">
        <v>81</v>
      </c>
      <c r="C197" s="26"/>
      <c r="D197" s="15"/>
      <c r="E197" s="15"/>
      <c r="F197" s="6">
        <f>F198</f>
        <v>10523830</v>
      </c>
      <c r="G197" s="6">
        <f>G198</f>
        <v>0</v>
      </c>
      <c r="H197" s="6">
        <f>H198</f>
        <v>0</v>
      </c>
    </row>
    <row r="198" spans="1:8" ht="12.75">
      <c r="A198" s="19" t="s">
        <v>149</v>
      </c>
      <c r="B198" s="16" t="s">
        <v>81</v>
      </c>
      <c r="C198" s="26">
        <v>612</v>
      </c>
      <c r="D198" s="15" t="s">
        <v>209</v>
      </c>
      <c r="E198" s="15" t="s">
        <v>201</v>
      </c>
      <c r="F198" s="43">
        <f>7000000+380000+3143830</f>
        <v>10523830</v>
      </c>
      <c r="G198" s="6">
        <v>0</v>
      </c>
      <c r="H198" s="6">
        <v>0</v>
      </c>
    </row>
    <row r="199" spans="1:8" ht="36">
      <c r="A199" s="68" t="s">
        <v>470</v>
      </c>
      <c r="B199" s="16" t="s">
        <v>471</v>
      </c>
      <c r="C199" s="51"/>
      <c r="D199" s="49"/>
      <c r="E199" s="49"/>
      <c r="F199" s="6">
        <f>F200</f>
        <v>0</v>
      </c>
      <c r="G199" s="6">
        <f>G200</f>
        <v>6090000</v>
      </c>
      <c r="H199" s="6">
        <f>H200</f>
        <v>2640000</v>
      </c>
    </row>
    <row r="200" spans="1:8" ht="12.75">
      <c r="A200" s="68" t="s">
        <v>149</v>
      </c>
      <c r="B200" s="16" t="s">
        <v>471</v>
      </c>
      <c r="C200" s="51">
        <v>612</v>
      </c>
      <c r="D200" s="49" t="s">
        <v>209</v>
      </c>
      <c r="E200" s="49" t="s">
        <v>201</v>
      </c>
      <c r="F200" s="6">
        <v>0</v>
      </c>
      <c r="G200" s="6">
        <v>6090000</v>
      </c>
      <c r="H200" s="6">
        <v>2640000</v>
      </c>
    </row>
    <row r="201" spans="1:8" ht="22.5">
      <c r="A201" s="17" t="s">
        <v>574</v>
      </c>
      <c r="B201" s="14" t="s">
        <v>139</v>
      </c>
      <c r="C201" s="15"/>
      <c r="D201" s="15"/>
      <c r="E201" s="15"/>
      <c r="F201" s="13">
        <f>F202+F206+F204</f>
        <v>19904500</v>
      </c>
      <c r="G201" s="13">
        <f>G202+G206+G204</f>
        <v>19854500</v>
      </c>
      <c r="H201" s="13">
        <f>H202+H206+H204</f>
        <v>19854500</v>
      </c>
    </row>
    <row r="202" spans="1:8" ht="45">
      <c r="A202" s="44" t="s">
        <v>391</v>
      </c>
      <c r="B202" s="16" t="s">
        <v>472</v>
      </c>
      <c r="C202" s="15"/>
      <c r="D202" s="15"/>
      <c r="E202" s="15"/>
      <c r="F202" s="13">
        <f>F203</f>
        <v>19306600</v>
      </c>
      <c r="G202" s="13">
        <f>G203</f>
        <v>19306600</v>
      </c>
      <c r="H202" s="13">
        <f>H203</f>
        <v>19306600</v>
      </c>
    </row>
    <row r="203" spans="1:8" ht="22.5">
      <c r="A203" s="1" t="s">
        <v>233</v>
      </c>
      <c r="B203" s="16" t="s">
        <v>472</v>
      </c>
      <c r="C203" s="15" t="s">
        <v>236</v>
      </c>
      <c r="D203" s="15" t="s">
        <v>211</v>
      </c>
      <c r="E203" s="15" t="s">
        <v>204</v>
      </c>
      <c r="F203" s="43">
        <v>19306600</v>
      </c>
      <c r="G203" s="43">
        <v>19306600</v>
      </c>
      <c r="H203" s="43">
        <v>19306600</v>
      </c>
    </row>
    <row r="204" spans="1:8" ht="56.25">
      <c r="A204" s="44" t="s">
        <v>392</v>
      </c>
      <c r="B204" s="15" t="s">
        <v>473</v>
      </c>
      <c r="C204" s="15"/>
      <c r="D204" s="15"/>
      <c r="E204" s="15"/>
      <c r="F204" s="42">
        <f>F205</f>
        <v>547900</v>
      </c>
      <c r="G204" s="42">
        <f>G205</f>
        <v>547900</v>
      </c>
      <c r="H204" s="42">
        <f>H205</f>
        <v>547900</v>
      </c>
    </row>
    <row r="205" spans="1:8" ht="22.5">
      <c r="A205" s="1" t="s">
        <v>233</v>
      </c>
      <c r="B205" s="15" t="s">
        <v>473</v>
      </c>
      <c r="C205" s="15" t="s">
        <v>236</v>
      </c>
      <c r="D205" s="15" t="s">
        <v>211</v>
      </c>
      <c r="E205" s="15" t="s">
        <v>204</v>
      </c>
      <c r="F205" s="43">
        <v>547900</v>
      </c>
      <c r="G205" s="43">
        <v>547900</v>
      </c>
      <c r="H205" s="43">
        <v>547900</v>
      </c>
    </row>
    <row r="206" spans="1:8" ht="33.75">
      <c r="A206" s="1" t="s">
        <v>575</v>
      </c>
      <c r="B206" s="16" t="s">
        <v>42</v>
      </c>
      <c r="C206" s="15"/>
      <c r="D206" s="15"/>
      <c r="E206" s="15"/>
      <c r="F206" s="13">
        <f>F207</f>
        <v>50000</v>
      </c>
      <c r="G206" s="13">
        <f>G207</f>
        <v>0</v>
      </c>
      <c r="H206" s="13">
        <f>H207</f>
        <v>0</v>
      </c>
    </row>
    <row r="207" spans="1:8" ht="12.75">
      <c r="A207" s="68" t="s">
        <v>149</v>
      </c>
      <c r="B207" s="16" t="s">
        <v>42</v>
      </c>
      <c r="C207" s="15" t="s">
        <v>229</v>
      </c>
      <c r="D207" s="15" t="s">
        <v>209</v>
      </c>
      <c r="E207" s="15" t="s">
        <v>201</v>
      </c>
      <c r="F207" s="43">
        <v>50000</v>
      </c>
      <c r="G207" s="13">
        <v>0</v>
      </c>
      <c r="H207" s="13">
        <v>0</v>
      </c>
    </row>
    <row r="208" spans="1:8" ht="22.5">
      <c r="A208" s="17" t="s">
        <v>576</v>
      </c>
      <c r="B208" s="15" t="s">
        <v>140</v>
      </c>
      <c r="C208" s="15"/>
      <c r="D208" s="15"/>
      <c r="E208" s="15"/>
      <c r="F208" s="13">
        <f>F228+F209+F212+F215+F224+F217</f>
        <v>1208782175</v>
      </c>
      <c r="G208" s="13">
        <f>G228+G209+G212+G215+G224+G217</f>
        <v>1149385595</v>
      </c>
      <c r="H208" s="13">
        <f>H228+H209+H212+H215+H224+H217</f>
        <v>1190443795</v>
      </c>
    </row>
    <row r="209" spans="1:8" ht="45">
      <c r="A209" s="27" t="s">
        <v>246</v>
      </c>
      <c r="B209" s="16" t="s">
        <v>474</v>
      </c>
      <c r="C209" s="15"/>
      <c r="D209" s="15"/>
      <c r="E209" s="15"/>
      <c r="F209" s="13">
        <f>F210+F211</f>
        <v>627712700</v>
      </c>
      <c r="G209" s="13">
        <f>G210+G211</f>
        <v>627712700</v>
      </c>
      <c r="H209" s="13">
        <f>H210+H211</f>
        <v>627712700</v>
      </c>
    </row>
    <row r="210" spans="1:8" ht="33.75">
      <c r="A210" s="1" t="s">
        <v>230</v>
      </c>
      <c r="B210" s="16" t="s">
        <v>474</v>
      </c>
      <c r="C210" s="16" t="s">
        <v>228</v>
      </c>
      <c r="D210" s="15" t="s">
        <v>209</v>
      </c>
      <c r="E210" s="15" t="s">
        <v>201</v>
      </c>
      <c r="F210" s="43">
        <v>551912700</v>
      </c>
      <c r="G210" s="43">
        <v>551912700</v>
      </c>
      <c r="H210" s="43">
        <v>551912700</v>
      </c>
    </row>
    <row r="211" spans="1:8" ht="33.75">
      <c r="A211" s="1" t="s">
        <v>408</v>
      </c>
      <c r="B211" s="16" t="s">
        <v>474</v>
      </c>
      <c r="C211" s="16" t="s">
        <v>407</v>
      </c>
      <c r="D211" s="15" t="s">
        <v>209</v>
      </c>
      <c r="E211" s="15" t="s">
        <v>201</v>
      </c>
      <c r="F211" s="43">
        <v>75800000</v>
      </c>
      <c r="G211" s="43">
        <v>75800000</v>
      </c>
      <c r="H211" s="43">
        <v>75800000</v>
      </c>
    </row>
    <row r="212" spans="1:8" ht="22.5">
      <c r="A212" s="1" t="s">
        <v>409</v>
      </c>
      <c r="B212" s="16" t="s">
        <v>43</v>
      </c>
      <c r="C212" s="15"/>
      <c r="D212" s="15"/>
      <c r="E212" s="15"/>
      <c r="F212" s="13">
        <f>F213+F214</f>
        <v>446791595</v>
      </c>
      <c r="G212" s="13">
        <f>G213+G214</f>
        <v>401044915</v>
      </c>
      <c r="H212" s="13">
        <f>H213+H214</f>
        <v>426044915</v>
      </c>
    </row>
    <row r="213" spans="1:8" ht="33.75">
      <c r="A213" s="1" t="s">
        <v>230</v>
      </c>
      <c r="B213" s="16" t="s">
        <v>43</v>
      </c>
      <c r="C213" s="16" t="s">
        <v>228</v>
      </c>
      <c r="D213" s="16" t="s">
        <v>209</v>
      </c>
      <c r="E213" s="16" t="s">
        <v>201</v>
      </c>
      <c r="F213" s="43">
        <v>365808138</v>
      </c>
      <c r="G213" s="43">
        <v>322257650</v>
      </c>
      <c r="H213" s="43">
        <f>322257650+25000000</f>
        <v>347257650</v>
      </c>
    </row>
    <row r="214" spans="1:8" ht="33.75">
      <c r="A214" s="1" t="s">
        <v>408</v>
      </c>
      <c r="B214" s="16" t="s">
        <v>43</v>
      </c>
      <c r="C214" s="16" t="s">
        <v>407</v>
      </c>
      <c r="D214" s="16" t="s">
        <v>209</v>
      </c>
      <c r="E214" s="16" t="s">
        <v>201</v>
      </c>
      <c r="F214" s="43">
        <v>80983457</v>
      </c>
      <c r="G214" s="43">
        <v>78787265</v>
      </c>
      <c r="H214" s="43">
        <v>78787265</v>
      </c>
    </row>
    <row r="215" spans="1:8" ht="22.5">
      <c r="A215" s="17" t="s">
        <v>577</v>
      </c>
      <c r="B215" s="15" t="s">
        <v>44</v>
      </c>
      <c r="C215" s="15"/>
      <c r="D215" s="15"/>
      <c r="E215" s="15"/>
      <c r="F215" s="13">
        <f>F216</f>
        <v>50241000</v>
      </c>
      <c r="G215" s="13">
        <f>G216</f>
        <v>36411400</v>
      </c>
      <c r="H215" s="13">
        <f>H216</f>
        <v>51411400</v>
      </c>
    </row>
    <row r="216" spans="1:8" ht="33.75">
      <c r="A216" s="1" t="s">
        <v>230</v>
      </c>
      <c r="B216" s="16" t="s">
        <v>44</v>
      </c>
      <c r="C216" s="16" t="s">
        <v>228</v>
      </c>
      <c r="D216" s="15" t="s">
        <v>209</v>
      </c>
      <c r="E216" s="15" t="s">
        <v>203</v>
      </c>
      <c r="F216" s="43">
        <v>50241000</v>
      </c>
      <c r="G216" s="43">
        <v>36411400</v>
      </c>
      <c r="H216" s="43">
        <f>36411400+15000000</f>
        <v>51411400</v>
      </c>
    </row>
    <row r="217" spans="1:8" ht="22.5">
      <c r="A217" s="1" t="s">
        <v>475</v>
      </c>
      <c r="B217" s="16" t="s">
        <v>481</v>
      </c>
      <c r="C217" s="16"/>
      <c r="D217" s="15"/>
      <c r="E217" s="15"/>
      <c r="F217" s="43">
        <f>F218+F219+F220+F221+F222+F223</f>
        <v>26953080</v>
      </c>
      <c r="G217" s="43">
        <f>G218+G219+G220+G221+G222+G223</f>
        <v>26953080</v>
      </c>
      <c r="H217" s="43">
        <f>H218+H219+H220+H221+H222+H223</f>
        <v>26953080</v>
      </c>
    </row>
    <row r="218" spans="1:8" ht="45">
      <c r="A218" s="1" t="s">
        <v>476</v>
      </c>
      <c r="B218" s="16" t="s">
        <v>481</v>
      </c>
      <c r="C218" s="16" t="s">
        <v>482</v>
      </c>
      <c r="D218" s="15" t="s">
        <v>209</v>
      </c>
      <c r="E218" s="15" t="s">
        <v>203</v>
      </c>
      <c r="F218" s="43">
        <v>17540823</v>
      </c>
      <c r="G218" s="43">
        <v>17540823</v>
      </c>
      <c r="H218" s="43">
        <v>17540823</v>
      </c>
    </row>
    <row r="219" spans="1:8" ht="45">
      <c r="A219" s="27" t="s">
        <v>477</v>
      </c>
      <c r="B219" s="16" t="s">
        <v>481</v>
      </c>
      <c r="C219" s="16" t="s">
        <v>483</v>
      </c>
      <c r="D219" s="15" t="s">
        <v>209</v>
      </c>
      <c r="E219" s="15" t="s">
        <v>203</v>
      </c>
      <c r="F219" s="43">
        <v>58281</v>
      </c>
      <c r="G219" s="43">
        <v>58281</v>
      </c>
      <c r="H219" s="43">
        <v>58281</v>
      </c>
    </row>
    <row r="220" spans="1:8" ht="45">
      <c r="A220" s="1" t="s">
        <v>478</v>
      </c>
      <c r="B220" s="16" t="s">
        <v>481</v>
      </c>
      <c r="C220" s="16" t="s">
        <v>484</v>
      </c>
      <c r="D220" s="15" t="s">
        <v>209</v>
      </c>
      <c r="E220" s="15" t="s">
        <v>203</v>
      </c>
      <c r="F220" s="43">
        <v>9179136</v>
      </c>
      <c r="G220" s="43">
        <v>9179136</v>
      </c>
      <c r="H220" s="43">
        <v>9179136</v>
      </c>
    </row>
    <row r="221" spans="1:8" ht="45">
      <c r="A221" s="27" t="s">
        <v>479</v>
      </c>
      <c r="B221" s="16" t="s">
        <v>481</v>
      </c>
      <c r="C221" s="16" t="s">
        <v>485</v>
      </c>
      <c r="D221" s="15" t="s">
        <v>209</v>
      </c>
      <c r="E221" s="15" t="s">
        <v>203</v>
      </c>
      <c r="F221" s="43">
        <v>58280</v>
      </c>
      <c r="G221" s="43">
        <v>58280</v>
      </c>
      <c r="H221" s="43">
        <v>58280</v>
      </c>
    </row>
    <row r="222" spans="1:8" ht="33.75">
      <c r="A222" s="1" t="s">
        <v>480</v>
      </c>
      <c r="B222" s="16" t="s">
        <v>481</v>
      </c>
      <c r="C222" s="16" t="s">
        <v>486</v>
      </c>
      <c r="D222" s="15" t="s">
        <v>209</v>
      </c>
      <c r="E222" s="15" t="s">
        <v>203</v>
      </c>
      <c r="F222" s="43">
        <v>58280</v>
      </c>
      <c r="G222" s="43">
        <v>58280</v>
      </c>
      <c r="H222" s="43">
        <v>58280</v>
      </c>
    </row>
    <row r="223" spans="1:8" ht="33.75">
      <c r="A223" s="1" t="s">
        <v>480</v>
      </c>
      <c r="B223" s="16" t="s">
        <v>481</v>
      </c>
      <c r="C223" s="16" t="s">
        <v>487</v>
      </c>
      <c r="D223" s="15" t="s">
        <v>209</v>
      </c>
      <c r="E223" s="15" t="s">
        <v>203</v>
      </c>
      <c r="F223" s="43">
        <v>58280</v>
      </c>
      <c r="G223" s="43">
        <v>58280</v>
      </c>
      <c r="H223" s="43">
        <v>58280</v>
      </c>
    </row>
    <row r="224" spans="1:8" ht="33.75">
      <c r="A224" s="28" t="s">
        <v>397</v>
      </c>
      <c r="B224" s="16" t="s">
        <v>307</v>
      </c>
      <c r="C224" s="16"/>
      <c r="D224" s="15"/>
      <c r="E224" s="15"/>
      <c r="F224" s="6">
        <f>F225+F226</f>
        <v>52016200</v>
      </c>
      <c r="G224" s="6">
        <f>G225+G226</f>
        <v>52195900</v>
      </c>
      <c r="H224" s="6">
        <f>H225+H226</f>
        <v>52195900</v>
      </c>
    </row>
    <row r="225" spans="1:8" ht="33.75">
      <c r="A225" s="1" t="s">
        <v>230</v>
      </c>
      <c r="B225" s="16" t="s">
        <v>307</v>
      </c>
      <c r="C225" s="16" t="s">
        <v>228</v>
      </c>
      <c r="D225" s="15" t="s">
        <v>209</v>
      </c>
      <c r="E225" s="15" t="s">
        <v>201</v>
      </c>
      <c r="F225" s="43">
        <v>44469810</v>
      </c>
      <c r="G225" s="43">
        <v>44649510</v>
      </c>
      <c r="H225" s="43">
        <v>44649510</v>
      </c>
    </row>
    <row r="226" spans="1:8" ht="33.75">
      <c r="A226" s="1" t="s">
        <v>408</v>
      </c>
      <c r="B226" s="16" t="s">
        <v>307</v>
      </c>
      <c r="C226" s="16" t="s">
        <v>407</v>
      </c>
      <c r="D226" s="15" t="s">
        <v>209</v>
      </c>
      <c r="E226" s="15" t="s">
        <v>201</v>
      </c>
      <c r="F226" s="43">
        <v>7546390</v>
      </c>
      <c r="G226" s="43">
        <v>7546390</v>
      </c>
      <c r="H226" s="43">
        <v>7546390</v>
      </c>
    </row>
    <row r="227" spans="1:8" ht="22.5">
      <c r="A227" s="1" t="s">
        <v>396</v>
      </c>
      <c r="B227" s="16" t="s">
        <v>393</v>
      </c>
      <c r="C227" s="15"/>
      <c r="D227" s="15"/>
      <c r="E227" s="15"/>
      <c r="F227" s="13">
        <f>F228</f>
        <v>5067600</v>
      </c>
      <c r="G227" s="13">
        <f>G228</f>
        <v>5067600</v>
      </c>
      <c r="H227" s="13">
        <f>H228</f>
        <v>6125800</v>
      </c>
    </row>
    <row r="228" spans="1:8" ht="33.75">
      <c r="A228" s="1" t="s">
        <v>395</v>
      </c>
      <c r="B228" s="16" t="s">
        <v>394</v>
      </c>
      <c r="C228" s="57"/>
      <c r="D228" s="15"/>
      <c r="E228" s="15"/>
      <c r="F228" s="13">
        <f>F229+F230</f>
        <v>5067600</v>
      </c>
      <c r="G228" s="13">
        <f>G229+G230</f>
        <v>5067600</v>
      </c>
      <c r="H228" s="13">
        <f>H229+H230</f>
        <v>6125800</v>
      </c>
    </row>
    <row r="229" spans="1:8" ht="33.75">
      <c r="A229" s="1" t="s">
        <v>230</v>
      </c>
      <c r="B229" s="16" t="s">
        <v>394</v>
      </c>
      <c r="C229" s="16" t="s">
        <v>228</v>
      </c>
      <c r="D229" s="16" t="s">
        <v>209</v>
      </c>
      <c r="E229" s="16" t="s">
        <v>201</v>
      </c>
      <c r="F229" s="43">
        <v>4919851.79</v>
      </c>
      <c r="G229" s="43">
        <v>4919851.79</v>
      </c>
      <c r="H229" s="43">
        <v>5973251.79</v>
      </c>
    </row>
    <row r="230" spans="1:8" ht="33.75">
      <c r="A230" s="1" t="s">
        <v>408</v>
      </c>
      <c r="B230" s="16" t="s">
        <v>394</v>
      </c>
      <c r="C230" s="16" t="s">
        <v>407</v>
      </c>
      <c r="D230" s="16" t="s">
        <v>209</v>
      </c>
      <c r="E230" s="16" t="s">
        <v>201</v>
      </c>
      <c r="F230" s="43">
        <v>147748.21</v>
      </c>
      <c r="G230" s="43">
        <v>147748.21</v>
      </c>
      <c r="H230" s="43">
        <v>152548.21</v>
      </c>
    </row>
    <row r="231" spans="1:8" ht="12.75">
      <c r="A231" s="20" t="s">
        <v>168</v>
      </c>
      <c r="B231" s="16" t="s">
        <v>173</v>
      </c>
      <c r="C231" s="16"/>
      <c r="D231" s="16"/>
      <c r="E231" s="16"/>
      <c r="F231" s="6">
        <f>F232</f>
        <v>28830369.09</v>
      </c>
      <c r="G231" s="6">
        <f>G232</f>
        <v>27348673.09</v>
      </c>
      <c r="H231" s="6">
        <f>H232</f>
        <v>27366817.99</v>
      </c>
    </row>
    <row r="232" spans="1:8" ht="22.5">
      <c r="A232" s="3" t="s">
        <v>170</v>
      </c>
      <c r="B232" s="16" t="s">
        <v>52</v>
      </c>
      <c r="C232" s="16"/>
      <c r="D232" s="16"/>
      <c r="E232" s="16"/>
      <c r="F232" s="6">
        <f>F233+F234+F235+F236+F237+F238</f>
        <v>28830369.09</v>
      </c>
      <c r="G232" s="6">
        <f>G233+G234+G235+G236+G237+G238</f>
        <v>27348673.09</v>
      </c>
      <c r="H232" s="6">
        <f>H233+H234+H235+H236+H237+H238</f>
        <v>27366817.99</v>
      </c>
    </row>
    <row r="233" spans="1:8" ht="12.75">
      <c r="A233" s="18" t="s">
        <v>157</v>
      </c>
      <c r="B233" s="16" t="s">
        <v>52</v>
      </c>
      <c r="C233" s="16" t="s">
        <v>217</v>
      </c>
      <c r="D233" s="16" t="s">
        <v>209</v>
      </c>
      <c r="E233" s="16" t="s">
        <v>210</v>
      </c>
      <c r="F233" s="43">
        <f>5009747.1+1560981.14+11234040.65</f>
        <v>17804768.89</v>
      </c>
      <c r="G233" s="43">
        <f>5009747.1+1560981.14+11234040.65</f>
        <v>17804768.89</v>
      </c>
      <c r="H233" s="43">
        <f>5009747.1+1560981.14+11234040.65</f>
        <v>17804768.89</v>
      </c>
    </row>
    <row r="234" spans="1:8" ht="22.5">
      <c r="A234" s="18" t="s">
        <v>158</v>
      </c>
      <c r="B234" s="16" t="s">
        <v>52</v>
      </c>
      <c r="C234" s="16" t="s">
        <v>156</v>
      </c>
      <c r="D234" s="16" t="s">
        <v>209</v>
      </c>
      <c r="E234" s="16" t="s">
        <v>210</v>
      </c>
      <c r="F234" s="43">
        <f>1512943.62+471416.3+3392680.28</f>
        <v>5377040.2</v>
      </c>
      <c r="G234" s="43">
        <f>1512943.62+471416.3+3392680.28</f>
        <v>5377040.2</v>
      </c>
      <c r="H234" s="43">
        <f>1512943.62+471416.3+3392680.28</f>
        <v>5377040.2</v>
      </c>
    </row>
    <row r="235" spans="1:8" ht="22.5">
      <c r="A235" s="1" t="s">
        <v>238</v>
      </c>
      <c r="B235" s="16" t="s">
        <v>52</v>
      </c>
      <c r="C235" s="16" t="s">
        <v>237</v>
      </c>
      <c r="D235" s="16" t="s">
        <v>209</v>
      </c>
      <c r="E235" s="16" t="s">
        <v>210</v>
      </c>
      <c r="F235" s="43">
        <f>423600+960+200000+787800+917500</f>
        <v>2329860</v>
      </c>
      <c r="G235" s="43">
        <f>423600+960+200000+787800+917500</f>
        <v>2329860</v>
      </c>
      <c r="H235" s="43">
        <f>423600+960+200000+787800+917500</f>
        <v>2329860</v>
      </c>
    </row>
    <row r="236" spans="1:8" ht="12.75">
      <c r="A236" s="19" t="s">
        <v>166</v>
      </c>
      <c r="B236" s="16" t="s">
        <v>52</v>
      </c>
      <c r="C236" s="16" t="s">
        <v>220</v>
      </c>
      <c r="D236" s="16" t="s">
        <v>209</v>
      </c>
      <c r="E236" s="16" t="s">
        <v>210</v>
      </c>
      <c r="F236" s="43">
        <f>352000+2500000</f>
        <v>2852000</v>
      </c>
      <c r="G236" s="43">
        <v>1370304</v>
      </c>
      <c r="H236" s="43">
        <v>1388448.9</v>
      </c>
    </row>
    <row r="237" spans="1:8" ht="12.75">
      <c r="A237" s="76" t="s">
        <v>250</v>
      </c>
      <c r="B237" s="16" t="s">
        <v>52</v>
      </c>
      <c r="C237" s="16" t="s">
        <v>249</v>
      </c>
      <c r="D237" s="16" t="s">
        <v>209</v>
      </c>
      <c r="E237" s="16" t="s">
        <v>210</v>
      </c>
      <c r="F237" s="43">
        <f>301200+160800</f>
        <v>462000</v>
      </c>
      <c r="G237" s="43">
        <f>301200+160800</f>
        <v>462000</v>
      </c>
      <c r="H237" s="43">
        <f>301200+160800</f>
        <v>462000</v>
      </c>
    </row>
    <row r="238" spans="1:8" ht="12.75">
      <c r="A238" s="1" t="s">
        <v>190</v>
      </c>
      <c r="B238" s="16" t="s">
        <v>52</v>
      </c>
      <c r="C238" s="16" t="s">
        <v>223</v>
      </c>
      <c r="D238" s="16" t="s">
        <v>209</v>
      </c>
      <c r="E238" s="16" t="s">
        <v>210</v>
      </c>
      <c r="F238" s="43">
        <v>4700</v>
      </c>
      <c r="G238" s="43">
        <v>4700</v>
      </c>
      <c r="H238" s="43">
        <v>4700</v>
      </c>
    </row>
    <row r="239" spans="1:8" ht="22.5">
      <c r="A239" s="29" t="s">
        <v>180</v>
      </c>
      <c r="B239" s="16" t="s">
        <v>279</v>
      </c>
      <c r="C239" s="16"/>
      <c r="D239" s="16"/>
      <c r="E239" s="16"/>
      <c r="F239" s="6">
        <f>F255+F252+F242+F246+F258+F240+F249+F260</f>
        <v>109513489.27</v>
      </c>
      <c r="G239" s="6">
        <f>G255+G252+G242+G246+G258+G240+G249+G260</f>
        <v>107183869.27</v>
      </c>
      <c r="H239" s="6">
        <f>H255+H252+H242+H246+H258+H240+H249+H260</f>
        <v>105326569.27</v>
      </c>
    </row>
    <row r="240" spans="1:8" ht="12.75">
      <c r="A240" s="1" t="s">
        <v>186</v>
      </c>
      <c r="B240" s="16" t="s">
        <v>538</v>
      </c>
      <c r="C240" s="16"/>
      <c r="D240" s="16"/>
      <c r="E240" s="16"/>
      <c r="F240" s="6">
        <f>F241</f>
        <v>6741400</v>
      </c>
      <c r="G240" s="6">
        <f>G241</f>
        <v>6741400</v>
      </c>
      <c r="H240" s="6">
        <f>H241</f>
        <v>6741400</v>
      </c>
    </row>
    <row r="241" spans="1:8" ht="12.75">
      <c r="A241" s="3" t="s">
        <v>149</v>
      </c>
      <c r="B241" s="16" t="s">
        <v>538</v>
      </c>
      <c r="C241" s="16" t="s">
        <v>229</v>
      </c>
      <c r="D241" s="16" t="s">
        <v>209</v>
      </c>
      <c r="E241" s="16" t="s">
        <v>201</v>
      </c>
      <c r="F241" s="43">
        <v>6741400</v>
      </c>
      <c r="G241" s="43">
        <v>6741400</v>
      </c>
      <c r="H241" s="43">
        <v>6741400</v>
      </c>
    </row>
    <row r="242" spans="1:8" ht="22.5">
      <c r="A242" s="1" t="s">
        <v>258</v>
      </c>
      <c r="B242" s="16" t="s">
        <v>540</v>
      </c>
      <c r="C242" s="16"/>
      <c r="D242" s="16"/>
      <c r="E242" s="16"/>
      <c r="F242" s="6">
        <f>F244+F243+F245</f>
        <v>3720000</v>
      </c>
      <c r="G242" s="6">
        <f>G244+G243+G245</f>
        <v>3720000</v>
      </c>
      <c r="H242" s="6">
        <f>H244+H243+H245</f>
        <v>3720000</v>
      </c>
    </row>
    <row r="243" spans="1:8" ht="22.5">
      <c r="A243" s="17" t="s">
        <v>147</v>
      </c>
      <c r="B243" s="16" t="s">
        <v>540</v>
      </c>
      <c r="C243" s="16" t="s">
        <v>94</v>
      </c>
      <c r="D243" s="16" t="s">
        <v>209</v>
      </c>
      <c r="E243" s="16" t="s">
        <v>201</v>
      </c>
      <c r="F243" s="43">
        <v>20000</v>
      </c>
      <c r="G243" s="43">
        <v>20000</v>
      </c>
      <c r="H243" s="43">
        <v>20000</v>
      </c>
    </row>
    <row r="244" spans="1:8" ht="12.75">
      <c r="A244" s="3" t="s">
        <v>149</v>
      </c>
      <c r="B244" s="16" t="s">
        <v>540</v>
      </c>
      <c r="C244" s="16" t="s">
        <v>229</v>
      </c>
      <c r="D244" s="16" t="s">
        <v>209</v>
      </c>
      <c r="E244" s="16" t="s">
        <v>201</v>
      </c>
      <c r="F244" s="43">
        <v>3500000</v>
      </c>
      <c r="G244" s="43">
        <v>3500000</v>
      </c>
      <c r="H244" s="43">
        <v>3500000</v>
      </c>
    </row>
    <row r="245" spans="1:8" ht="12.75">
      <c r="A245" s="3" t="s">
        <v>411</v>
      </c>
      <c r="B245" s="16" t="s">
        <v>540</v>
      </c>
      <c r="C245" s="16" t="s">
        <v>410</v>
      </c>
      <c r="D245" s="16" t="s">
        <v>209</v>
      </c>
      <c r="E245" s="16" t="s">
        <v>201</v>
      </c>
      <c r="F245" s="43">
        <v>200000</v>
      </c>
      <c r="G245" s="43">
        <v>200000</v>
      </c>
      <c r="H245" s="43">
        <v>200000</v>
      </c>
    </row>
    <row r="246" spans="1:8" ht="22.5">
      <c r="A246" s="1" t="s">
        <v>353</v>
      </c>
      <c r="B246" s="16" t="s">
        <v>539</v>
      </c>
      <c r="C246" s="16"/>
      <c r="D246" s="16"/>
      <c r="E246" s="16"/>
      <c r="F246" s="5">
        <f>F247+F248</f>
        <v>5949849.27</v>
      </c>
      <c r="G246" s="5">
        <f>G247+G248</f>
        <v>5949849.27</v>
      </c>
      <c r="H246" s="5">
        <f>H247+H248</f>
        <v>5949849.27</v>
      </c>
    </row>
    <row r="247" spans="1:8" ht="12.75">
      <c r="A247" s="3" t="s">
        <v>149</v>
      </c>
      <c r="B247" s="16" t="s">
        <v>539</v>
      </c>
      <c r="C247" s="16" t="s">
        <v>229</v>
      </c>
      <c r="D247" s="16" t="s">
        <v>209</v>
      </c>
      <c r="E247" s="16" t="s">
        <v>201</v>
      </c>
      <c r="F247" s="43">
        <v>5444249.27</v>
      </c>
      <c r="G247" s="43">
        <v>5444249.27</v>
      </c>
      <c r="H247" s="43">
        <v>5444249.27</v>
      </c>
    </row>
    <row r="248" spans="1:8" ht="12.75">
      <c r="A248" s="3" t="s">
        <v>411</v>
      </c>
      <c r="B248" s="16" t="s">
        <v>539</v>
      </c>
      <c r="C248" s="16" t="s">
        <v>410</v>
      </c>
      <c r="D248" s="16" t="s">
        <v>209</v>
      </c>
      <c r="E248" s="16" t="s">
        <v>201</v>
      </c>
      <c r="F248" s="43">
        <v>505600</v>
      </c>
      <c r="G248" s="43">
        <v>505600</v>
      </c>
      <c r="H248" s="43">
        <v>505600</v>
      </c>
    </row>
    <row r="249" spans="1:8" ht="33.75">
      <c r="A249" s="1" t="s">
        <v>398</v>
      </c>
      <c r="B249" s="16" t="s">
        <v>309</v>
      </c>
      <c r="C249" s="16"/>
      <c r="D249" s="16"/>
      <c r="E249" s="16"/>
      <c r="F249" s="6">
        <f>F250+F251</f>
        <v>74170370</v>
      </c>
      <c r="G249" s="6">
        <f>G250+G251</f>
        <v>71826170</v>
      </c>
      <c r="H249" s="6">
        <f>H250+H251</f>
        <v>69968870</v>
      </c>
    </row>
    <row r="250" spans="1:8" ht="33.75">
      <c r="A250" s="1" t="s">
        <v>230</v>
      </c>
      <c r="B250" s="16" t="s">
        <v>309</v>
      </c>
      <c r="C250" s="16" t="s">
        <v>228</v>
      </c>
      <c r="D250" s="16" t="s">
        <v>209</v>
      </c>
      <c r="E250" s="16" t="s">
        <v>201</v>
      </c>
      <c r="F250" s="5">
        <f>352260+67842130</f>
        <v>68194390</v>
      </c>
      <c r="G250" s="5">
        <f>352260+67842130</f>
        <v>68194390</v>
      </c>
      <c r="H250" s="5">
        <f>352260+67842130</f>
        <v>68194390</v>
      </c>
    </row>
    <row r="251" spans="1:8" ht="33.75">
      <c r="A251" s="1" t="s">
        <v>408</v>
      </c>
      <c r="B251" s="16" t="s">
        <v>309</v>
      </c>
      <c r="C251" s="16" t="s">
        <v>407</v>
      </c>
      <c r="D251" s="16" t="s">
        <v>209</v>
      </c>
      <c r="E251" s="16" t="s">
        <v>201</v>
      </c>
      <c r="F251" s="5">
        <f>5882170+93810</f>
        <v>5975980</v>
      </c>
      <c r="G251" s="5">
        <f>93810+3537970</f>
        <v>3631780</v>
      </c>
      <c r="H251" s="5">
        <f>93810+1680670</f>
        <v>1774480</v>
      </c>
    </row>
    <row r="252" spans="1:8" ht="22.5">
      <c r="A252" s="17" t="s">
        <v>164</v>
      </c>
      <c r="B252" s="22" t="s">
        <v>488</v>
      </c>
      <c r="C252" s="16"/>
      <c r="D252" s="16"/>
      <c r="E252" s="16"/>
      <c r="F252" s="6">
        <f>F253+F254</f>
        <v>6434100</v>
      </c>
      <c r="G252" s="6">
        <f>G253+G254</f>
        <v>6448680</v>
      </c>
      <c r="H252" s="6">
        <f>H253+H254</f>
        <v>6448680</v>
      </c>
    </row>
    <row r="253" spans="1:8" ht="12.75">
      <c r="A253" s="3" t="s">
        <v>149</v>
      </c>
      <c r="B253" s="22" t="s">
        <v>488</v>
      </c>
      <c r="C253" s="16" t="s">
        <v>229</v>
      </c>
      <c r="D253" s="16" t="s">
        <v>209</v>
      </c>
      <c r="E253" s="16" t="s">
        <v>201</v>
      </c>
      <c r="F253" s="5">
        <v>5796500</v>
      </c>
      <c r="G253" s="5">
        <v>5796500</v>
      </c>
      <c r="H253" s="5">
        <v>5796500</v>
      </c>
    </row>
    <row r="254" spans="1:8" ht="12.75">
      <c r="A254" s="3" t="s">
        <v>411</v>
      </c>
      <c r="B254" s="22" t="s">
        <v>488</v>
      </c>
      <c r="C254" s="16" t="s">
        <v>410</v>
      </c>
      <c r="D254" s="16" t="s">
        <v>209</v>
      </c>
      <c r="E254" s="16" t="s">
        <v>201</v>
      </c>
      <c r="F254" s="5">
        <f>50500+587100</f>
        <v>637600</v>
      </c>
      <c r="G254" s="5">
        <f>65080+587100</f>
        <v>652180</v>
      </c>
      <c r="H254" s="5">
        <f>65080+587100</f>
        <v>652180</v>
      </c>
    </row>
    <row r="255" spans="1:8" ht="33.75">
      <c r="A255" s="18" t="s">
        <v>291</v>
      </c>
      <c r="B255" s="16" t="s">
        <v>489</v>
      </c>
      <c r="C255" s="16"/>
      <c r="D255" s="16"/>
      <c r="E255" s="16"/>
      <c r="F255" s="6">
        <f>F256+F257</f>
        <v>10049500</v>
      </c>
      <c r="G255" s="6">
        <f>G256+G257</f>
        <v>10049500</v>
      </c>
      <c r="H255" s="6">
        <f>H256+H257</f>
        <v>10049500</v>
      </c>
    </row>
    <row r="256" spans="1:8" ht="12.75">
      <c r="A256" s="3" t="s">
        <v>149</v>
      </c>
      <c r="B256" s="16" t="s">
        <v>489</v>
      </c>
      <c r="C256" s="16" t="s">
        <v>229</v>
      </c>
      <c r="D256" s="16" t="s">
        <v>209</v>
      </c>
      <c r="E256" s="16" t="s">
        <v>201</v>
      </c>
      <c r="F256" s="5">
        <v>6791440</v>
      </c>
      <c r="G256" s="5">
        <v>6791440</v>
      </c>
      <c r="H256" s="5">
        <v>6791440</v>
      </c>
    </row>
    <row r="257" spans="1:8" ht="12.75">
      <c r="A257" s="3" t="s">
        <v>411</v>
      </c>
      <c r="B257" s="16" t="s">
        <v>489</v>
      </c>
      <c r="C257" s="16" t="s">
        <v>410</v>
      </c>
      <c r="D257" s="16" t="s">
        <v>209</v>
      </c>
      <c r="E257" s="16" t="s">
        <v>201</v>
      </c>
      <c r="F257" s="5">
        <f>558560+2699500</f>
        <v>3258060</v>
      </c>
      <c r="G257" s="5">
        <f>558560+2699500</f>
        <v>3258060</v>
      </c>
      <c r="H257" s="5">
        <f>558560+2699500</f>
        <v>3258060</v>
      </c>
    </row>
    <row r="258" spans="1:8" ht="56.25">
      <c r="A258" s="28" t="s">
        <v>426</v>
      </c>
      <c r="B258" s="22" t="s">
        <v>490</v>
      </c>
      <c r="C258" s="16"/>
      <c r="D258" s="16"/>
      <c r="E258" s="16"/>
      <c r="F258" s="6">
        <f>F259</f>
        <v>439370</v>
      </c>
      <c r="G258" s="6">
        <f>G259</f>
        <v>439370</v>
      </c>
      <c r="H258" s="6">
        <f>H259</f>
        <v>439370</v>
      </c>
    </row>
    <row r="259" spans="1:8" ht="12.75">
      <c r="A259" s="3" t="s">
        <v>149</v>
      </c>
      <c r="B259" s="22" t="s">
        <v>490</v>
      </c>
      <c r="C259" s="16" t="s">
        <v>229</v>
      </c>
      <c r="D259" s="16" t="s">
        <v>209</v>
      </c>
      <c r="E259" s="16" t="s">
        <v>201</v>
      </c>
      <c r="F259" s="5">
        <v>439370</v>
      </c>
      <c r="G259" s="5">
        <v>439370</v>
      </c>
      <c r="H259" s="5">
        <v>439370</v>
      </c>
    </row>
    <row r="260" spans="1:8" ht="56.25">
      <c r="A260" s="19" t="s">
        <v>404</v>
      </c>
      <c r="B260" s="22" t="s">
        <v>491</v>
      </c>
      <c r="C260" s="16"/>
      <c r="D260" s="16"/>
      <c r="E260" s="16"/>
      <c r="F260" s="5">
        <f>F261</f>
        <v>2008900</v>
      </c>
      <c r="G260" s="5">
        <f>G261</f>
        <v>2008900</v>
      </c>
      <c r="H260" s="5">
        <f>H261</f>
        <v>2008900</v>
      </c>
    </row>
    <row r="261" spans="1:8" ht="12.75">
      <c r="A261" s="3" t="s">
        <v>149</v>
      </c>
      <c r="B261" s="22" t="s">
        <v>491</v>
      </c>
      <c r="C261" s="16" t="s">
        <v>229</v>
      </c>
      <c r="D261" s="16" t="s">
        <v>209</v>
      </c>
      <c r="E261" s="16" t="s">
        <v>201</v>
      </c>
      <c r="F261" s="43">
        <v>2008900</v>
      </c>
      <c r="G261" s="43">
        <v>2008900</v>
      </c>
      <c r="H261" s="43">
        <v>2008900</v>
      </c>
    </row>
    <row r="262" spans="1:8" ht="22.5">
      <c r="A262" s="3" t="s">
        <v>259</v>
      </c>
      <c r="B262" s="14" t="s">
        <v>114</v>
      </c>
      <c r="C262" s="15"/>
      <c r="D262" s="15"/>
      <c r="E262" s="15"/>
      <c r="F262" s="13">
        <f>F263+F270+F283</f>
        <v>1442352410</v>
      </c>
      <c r="G262" s="13">
        <f>G263+G270+G283</f>
        <v>851286110</v>
      </c>
      <c r="H262" s="13">
        <f>H263+H270+H283</f>
        <v>851286110</v>
      </c>
    </row>
    <row r="263" spans="1:8" ht="22.5">
      <c r="A263" s="30" t="s">
        <v>180</v>
      </c>
      <c r="B263" s="16" t="s">
        <v>181</v>
      </c>
      <c r="C263" s="15"/>
      <c r="D263" s="15"/>
      <c r="E263" s="15"/>
      <c r="F263" s="13">
        <f>F268+F264+F266</f>
        <v>76009610</v>
      </c>
      <c r="G263" s="13">
        <f>G268+G264+G266</f>
        <v>76009610</v>
      </c>
      <c r="H263" s="13">
        <f>H268+H264+H266</f>
        <v>76009610</v>
      </c>
    </row>
    <row r="264" spans="1:8" ht="45">
      <c r="A264" s="31" t="s">
        <v>292</v>
      </c>
      <c r="B264" s="16" t="s">
        <v>493</v>
      </c>
      <c r="C264" s="16"/>
      <c r="D264" s="15"/>
      <c r="E264" s="15"/>
      <c r="F264" s="6">
        <f>F265</f>
        <v>17119100</v>
      </c>
      <c r="G264" s="6">
        <f>G265</f>
        <v>17119100</v>
      </c>
      <c r="H264" s="6">
        <f>H265</f>
        <v>17119100</v>
      </c>
    </row>
    <row r="265" spans="1:8" ht="12.75">
      <c r="A265" s="3" t="s">
        <v>149</v>
      </c>
      <c r="B265" s="16" t="s">
        <v>493</v>
      </c>
      <c r="C265" s="16" t="s">
        <v>229</v>
      </c>
      <c r="D265" s="15" t="s">
        <v>211</v>
      </c>
      <c r="E265" s="15" t="s">
        <v>204</v>
      </c>
      <c r="F265" s="43">
        <v>17119100</v>
      </c>
      <c r="G265" s="43">
        <v>17119100</v>
      </c>
      <c r="H265" s="43">
        <v>17119100</v>
      </c>
    </row>
    <row r="266" spans="1:8" ht="12.75">
      <c r="A266" s="1" t="s">
        <v>38</v>
      </c>
      <c r="B266" s="16" t="s">
        <v>541</v>
      </c>
      <c r="C266" s="16"/>
      <c r="D266" s="15"/>
      <c r="E266" s="15"/>
      <c r="F266" s="13">
        <f>F267</f>
        <v>58266510</v>
      </c>
      <c r="G266" s="13">
        <f>G267</f>
        <v>58266510</v>
      </c>
      <c r="H266" s="13">
        <f>H267</f>
        <v>58266510</v>
      </c>
    </row>
    <row r="267" spans="1:8" ht="33.75">
      <c r="A267" s="1" t="s">
        <v>230</v>
      </c>
      <c r="B267" s="16" t="s">
        <v>541</v>
      </c>
      <c r="C267" s="16" t="s">
        <v>228</v>
      </c>
      <c r="D267" s="16" t="s">
        <v>209</v>
      </c>
      <c r="E267" s="16" t="s">
        <v>200</v>
      </c>
      <c r="F267" s="43">
        <v>58266510</v>
      </c>
      <c r="G267" s="43">
        <v>58266510</v>
      </c>
      <c r="H267" s="43">
        <v>58266510</v>
      </c>
    </row>
    <row r="268" spans="1:8" ht="56.25">
      <c r="A268" s="28" t="s">
        <v>426</v>
      </c>
      <c r="B268" s="22" t="s">
        <v>492</v>
      </c>
      <c r="C268" s="15"/>
      <c r="D268" s="15"/>
      <c r="E268" s="15"/>
      <c r="F268" s="13">
        <f>F269</f>
        <v>624000</v>
      </c>
      <c r="G268" s="13">
        <f>G269</f>
        <v>624000</v>
      </c>
      <c r="H268" s="13">
        <f>H269</f>
        <v>624000</v>
      </c>
    </row>
    <row r="269" spans="1:8" ht="12.75">
      <c r="A269" s="17" t="s">
        <v>149</v>
      </c>
      <c r="B269" s="22" t="s">
        <v>492</v>
      </c>
      <c r="C269" s="16" t="s">
        <v>229</v>
      </c>
      <c r="D269" s="15" t="s">
        <v>209</v>
      </c>
      <c r="E269" s="15" t="s">
        <v>200</v>
      </c>
      <c r="F269" s="6">
        <v>624000</v>
      </c>
      <c r="G269" s="6">
        <v>624000</v>
      </c>
      <c r="H269" s="6">
        <v>624000</v>
      </c>
    </row>
    <row r="270" spans="1:8" ht="22.5">
      <c r="A270" s="3" t="s">
        <v>182</v>
      </c>
      <c r="B270" s="16" t="s">
        <v>183</v>
      </c>
      <c r="C270" s="16"/>
      <c r="D270" s="16"/>
      <c r="E270" s="16"/>
      <c r="F270" s="13">
        <f>F271+F275+F281+F273+F279+F277</f>
        <v>817520700</v>
      </c>
      <c r="G270" s="13">
        <f>G271+G275+G281+G273+G279+G277</f>
        <v>774985400</v>
      </c>
      <c r="H270" s="13">
        <f>H271+H275+H281+H273+H279+H277</f>
        <v>774985400</v>
      </c>
    </row>
    <row r="271" spans="1:8" ht="33.75">
      <c r="A271" s="3" t="s">
        <v>245</v>
      </c>
      <c r="B271" s="16" t="s">
        <v>442</v>
      </c>
      <c r="C271" s="16"/>
      <c r="D271" s="16"/>
      <c r="E271" s="16"/>
      <c r="F271" s="13">
        <f>F272</f>
        <v>455491400</v>
      </c>
      <c r="G271" s="13">
        <f>G272</f>
        <v>455491400</v>
      </c>
      <c r="H271" s="13">
        <f>H272</f>
        <v>455491400</v>
      </c>
    </row>
    <row r="272" spans="1:8" ht="33.75">
      <c r="A272" s="1" t="s">
        <v>230</v>
      </c>
      <c r="B272" s="16" t="s">
        <v>442</v>
      </c>
      <c r="C272" s="16" t="s">
        <v>228</v>
      </c>
      <c r="D272" s="16" t="s">
        <v>209</v>
      </c>
      <c r="E272" s="16" t="s">
        <v>200</v>
      </c>
      <c r="F272" s="43">
        <v>455491400</v>
      </c>
      <c r="G272" s="43">
        <v>455491400</v>
      </c>
      <c r="H272" s="43">
        <v>455491400</v>
      </c>
    </row>
    <row r="273" spans="1:8" ht="22.5">
      <c r="A273" s="32" t="s">
        <v>40</v>
      </c>
      <c r="B273" s="16" t="s">
        <v>494</v>
      </c>
      <c r="C273" s="16"/>
      <c r="D273" s="15"/>
      <c r="E273" s="15"/>
      <c r="F273" s="13">
        <f>F274</f>
        <v>5542500</v>
      </c>
      <c r="G273" s="13">
        <f>G274</f>
        <v>5542500</v>
      </c>
      <c r="H273" s="13">
        <f>H274</f>
        <v>5542500</v>
      </c>
    </row>
    <row r="274" spans="1:8" ht="22.5">
      <c r="A274" s="1" t="s">
        <v>312</v>
      </c>
      <c r="B274" s="16" t="s">
        <v>494</v>
      </c>
      <c r="C274" s="15" t="s">
        <v>311</v>
      </c>
      <c r="D274" s="16" t="s">
        <v>209</v>
      </c>
      <c r="E274" s="16" t="s">
        <v>200</v>
      </c>
      <c r="F274" s="43">
        <v>5542500</v>
      </c>
      <c r="G274" s="43">
        <v>5542500</v>
      </c>
      <c r="H274" s="43">
        <v>5542500</v>
      </c>
    </row>
    <row r="275" spans="1:8" ht="45">
      <c r="A275" s="31" t="s">
        <v>292</v>
      </c>
      <c r="B275" s="16" t="s">
        <v>496</v>
      </c>
      <c r="C275" s="16"/>
      <c r="D275" s="16"/>
      <c r="E275" s="16"/>
      <c r="F275" s="6">
        <f>F276</f>
        <v>380000</v>
      </c>
      <c r="G275" s="6">
        <f>G276</f>
        <v>380000</v>
      </c>
      <c r="H275" s="6">
        <f>H276</f>
        <v>380000</v>
      </c>
    </row>
    <row r="276" spans="1:8" ht="22.5">
      <c r="A276" s="1" t="s">
        <v>312</v>
      </c>
      <c r="B276" s="16" t="s">
        <v>496</v>
      </c>
      <c r="C276" s="16" t="s">
        <v>311</v>
      </c>
      <c r="D276" s="15" t="s">
        <v>211</v>
      </c>
      <c r="E276" s="15" t="s">
        <v>204</v>
      </c>
      <c r="F276" s="43">
        <v>380000</v>
      </c>
      <c r="G276" s="43">
        <v>380000</v>
      </c>
      <c r="H276" s="43">
        <v>380000</v>
      </c>
    </row>
    <row r="277" spans="1:8" ht="45">
      <c r="A277" s="27" t="s">
        <v>443</v>
      </c>
      <c r="B277" s="16" t="s">
        <v>53</v>
      </c>
      <c r="C277" s="16"/>
      <c r="D277" s="15"/>
      <c r="E277" s="15"/>
      <c r="F277" s="5">
        <f>F278</f>
        <v>300000</v>
      </c>
      <c r="G277" s="13">
        <v>0</v>
      </c>
      <c r="H277" s="13">
        <v>0</v>
      </c>
    </row>
    <row r="278" spans="1:8" ht="12.75">
      <c r="A278" s="17" t="s">
        <v>149</v>
      </c>
      <c r="B278" s="16" t="s">
        <v>53</v>
      </c>
      <c r="C278" s="16" t="s">
        <v>229</v>
      </c>
      <c r="D278" s="15" t="s">
        <v>209</v>
      </c>
      <c r="E278" s="15" t="s">
        <v>200</v>
      </c>
      <c r="F278" s="43">
        <v>300000</v>
      </c>
      <c r="G278" s="13">
        <v>0</v>
      </c>
      <c r="H278" s="13">
        <v>0</v>
      </c>
    </row>
    <row r="279" spans="1:8" ht="33.75">
      <c r="A279" s="37" t="s">
        <v>260</v>
      </c>
      <c r="B279" s="16" t="s">
        <v>41</v>
      </c>
      <c r="C279" s="15"/>
      <c r="D279" s="15"/>
      <c r="E279" s="15"/>
      <c r="F279" s="13">
        <f>F280</f>
        <v>353860600</v>
      </c>
      <c r="G279" s="13">
        <f>G280</f>
        <v>311625300</v>
      </c>
      <c r="H279" s="13">
        <f>H280</f>
        <v>311625300</v>
      </c>
    </row>
    <row r="280" spans="1:8" ht="33.75">
      <c r="A280" s="1" t="s">
        <v>230</v>
      </c>
      <c r="B280" s="16" t="s">
        <v>41</v>
      </c>
      <c r="C280" s="16" t="s">
        <v>228</v>
      </c>
      <c r="D280" s="15" t="s">
        <v>209</v>
      </c>
      <c r="E280" s="15" t="s">
        <v>200</v>
      </c>
      <c r="F280" s="43">
        <v>353860600</v>
      </c>
      <c r="G280" s="43">
        <f>290601900+12851000+8172400</f>
        <v>311625300</v>
      </c>
      <c r="H280" s="43">
        <f>290601900+12851000+8172400</f>
        <v>311625300</v>
      </c>
    </row>
    <row r="281" spans="1:8" ht="56.25">
      <c r="A281" s="33" t="s">
        <v>39</v>
      </c>
      <c r="B281" s="16" t="s">
        <v>495</v>
      </c>
      <c r="C281" s="16"/>
      <c r="D281" s="16"/>
      <c r="E281" s="16"/>
      <c r="F281" s="13">
        <f>F282</f>
        <v>1946200</v>
      </c>
      <c r="G281" s="13">
        <f>G282</f>
        <v>1946200</v>
      </c>
      <c r="H281" s="13">
        <f>H282</f>
        <v>1946200</v>
      </c>
    </row>
    <row r="282" spans="1:8" ht="12.75">
      <c r="A282" s="17" t="s">
        <v>149</v>
      </c>
      <c r="B282" s="16" t="s">
        <v>495</v>
      </c>
      <c r="C282" s="16" t="s">
        <v>229</v>
      </c>
      <c r="D282" s="16" t="s">
        <v>209</v>
      </c>
      <c r="E282" s="16" t="s">
        <v>200</v>
      </c>
      <c r="F282" s="6">
        <v>1946200</v>
      </c>
      <c r="G282" s="6">
        <v>1946200</v>
      </c>
      <c r="H282" s="6">
        <v>1946200</v>
      </c>
    </row>
    <row r="283" spans="1:8" ht="22.5">
      <c r="A283" s="20" t="s">
        <v>184</v>
      </c>
      <c r="B283" s="14" t="s">
        <v>185</v>
      </c>
      <c r="C283" s="15"/>
      <c r="D283" s="15"/>
      <c r="E283" s="15"/>
      <c r="F283" s="13">
        <f>F284+F290+F286+F288</f>
        <v>548822100</v>
      </c>
      <c r="G283" s="13">
        <f>G284+G290+G286+G288</f>
        <v>291100</v>
      </c>
      <c r="H283" s="13">
        <f>H284+H290+H286+H288</f>
        <v>291100</v>
      </c>
    </row>
    <row r="284" spans="1:8" ht="22.5">
      <c r="A284" s="3" t="s">
        <v>281</v>
      </c>
      <c r="B284" s="16" t="s">
        <v>280</v>
      </c>
      <c r="C284" s="15"/>
      <c r="D284" s="15"/>
      <c r="E284" s="15"/>
      <c r="F284" s="13">
        <f>F285</f>
        <v>7000000</v>
      </c>
      <c r="G284" s="13">
        <f>G285</f>
        <v>0</v>
      </c>
      <c r="H284" s="13">
        <f>H285</f>
        <v>0</v>
      </c>
    </row>
    <row r="285" spans="1:8" ht="12.75">
      <c r="A285" s="17" t="s">
        <v>149</v>
      </c>
      <c r="B285" s="16" t="s">
        <v>280</v>
      </c>
      <c r="C285" s="16" t="s">
        <v>229</v>
      </c>
      <c r="D285" s="15" t="s">
        <v>209</v>
      </c>
      <c r="E285" s="15" t="s">
        <v>200</v>
      </c>
      <c r="F285" s="43">
        <v>7000000</v>
      </c>
      <c r="G285" s="43">
        <v>0</v>
      </c>
      <c r="H285" s="43">
        <v>0</v>
      </c>
    </row>
    <row r="286" spans="1:8" ht="33.75">
      <c r="A286" s="1" t="s">
        <v>376</v>
      </c>
      <c r="B286" s="16" t="s">
        <v>501</v>
      </c>
      <c r="C286" s="16"/>
      <c r="D286" s="15"/>
      <c r="E286" s="15"/>
      <c r="F286" s="6">
        <f>F287</f>
        <v>291100</v>
      </c>
      <c r="G286" s="6">
        <f>G287</f>
        <v>291100</v>
      </c>
      <c r="H286" s="6">
        <f>H287</f>
        <v>291100</v>
      </c>
    </row>
    <row r="287" spans="1:8" ht="12.75">
      <c r="A287" s="17" t="s">
        <v>149</v>
      </c>
      <c r="B287" s="16" t="s">
        <v>501</v>
      </c>
      <c r="C287" s="16" t="s">
        <v>229</v>
      </c>
      <c r="D287" s="15" t="s">
        <v>209</v>
      </c>
      <c r="E287" s="15" t="s">
        <v>200</v>
      </c>
      <c r="F287" s="6">
        <v>291100</v>
      </c>
      <c r="G287" s="6">
        <v>291100</v>
      </c>
      <c r="H287" s="6">
        <v>291100</v>
      </c>
    </row>
    <row r="288" spans="1:8" ht="48">
      <c r="A288" s="69" t="s">
        <v>535</v>
      </c>
      <c r="B288" s="16" t="s">
        <v>497</v>
      </c>
      <c r="C288" s="16"/>
      <c r="D288" s="15"/>
      <c r="E288" s="15"/>
      <c r="F288" s="6">
        <f>F289</f>
        <v>10000000</v>
      </c>
      <c r="G288" s="6">
        <f>G289</f>
        <v>0</v>
      </c>
      <c r="H288" s="6">
        <f>H289</f>
        <v>0</v>
      </c>
    </row>
    <row r="289" spans="1:8" ht="12.75">
      <c r="A289" s="1" t="s">
        <v>166</v>
      </c>
      <c r="B289" s="16" t="s">
        <v>498</v>
      </c>
      <c r="C289" s="16" t="s">
        <v>220</v>
      </c>
      <c r="D289" s="15" t="s">
        <v>209</v>
      </c>
      <c r="E289" s="15" t="s">
        <v>200</v>
      </c>
      <c r="F289" s="43">
        <v>10000000</v>
      </c>
      <c r="G289" s="13">
        <v>0</v>
      </c>
      <c r="H289" s="13">
        <v>0</v>
      </c>
    </row>
    <row r="290" spans="1:8" ht="12.75">
      <c r="A290" s="21" t="s">
        <v>499</v>
      </c>
      <c r="B290" s="16" t="s">
        <v>375</v>
      </c>
      <c r="C290" s="16"/>
      <c r="D290" s="15"/>
      <c r="E290" s="15"/>
      <c r="F290" s="6">
        <f aca="true" t="shared" si="3" ref="F290:H291">F291</f>
        <v>531531000</v>
      </c>
      <c r="G290" s="6">
        <f t="shared" si="3"/>
        <v>0</v>
      </c>
      <c r="H290" s="6">
        <f t="shared" si="3"/>
        <v>0</v>
      </c>
    </row>
    <row r="291" spans="1:8" ht="33.75">
      <c r="A291" s="24" t="s">
        <v>500</v>
      </c>
      <c r="B291" s="16" t="s">
        <v>374</v>
      </c>
      <c r="C291" s="15"/>
      <c r="D291" s="15"/>
      <c r="E291" s="15"/>
      <c r="F291" s="13">
        <f t="shared" si="3"/>
        <v>531531000</v>
      </c>
      <c r="G291" s="13">
        <f t="shared" si="3"/>
        <v>0</v>
      </c>
      <c r="H291" s="13">
        <f t="shared" si="3"/>
        <v>0</v>
      </c>
    </row>
    <row r="292" spans="1:8" ht="22.5">
      <c r="A292" s="21" t="s">
        <v>242</v>
      </c>
      <c r="B292" s="16" t="s">
        <v>374</v>
      </c>
      <c r="C292" s="16" t="s">
        <v>241</v>
      </c>
      <c r="D292" s="15" t="s">
        <v>209</v>
      </c>
      <c r="E292" s="15" t="s">
        <v>200</v>
      </c>
      <c r="F292" s="13">
        <v>531531000</v>
      </c>
      <c r="G292" s="13">
        <v>0</v>
      </c>
      <c r="H292" s="13">
        <v>0</v>
      </c>
    </row>
    <row r="293" spans="1:8" ht="12.75">
      <c r="A293" s="1" t="s">
        <v>261</v>
      </c>
      <c r="B293" s="14" t="s">
        <v>112</v>
      </c>
      <c r="C293" s="15"/>
      <c r="D293" s="15"/>
      <c r="E293" s="15"/>
      <c r="F293" s="13">
        <f>F294+F302+F305+F312+F317+F320+F336</f>
        <v>241463536</v>
      </c>
      <c r="G293" s="13">
        <f>G294+G302+G305+G312+G317+G320+G336</f>
        <v>246184436</v>
      </c>
      <c r="H293" s="13">
        <f>H294+H302+H305+H312+H317+H320+H336</f>
        <v>248679036</v>
      </c>
    </row>
    <row r="294" spans="1:8" ht="12.75">
      <c r="A294" s="17" t="s">
        <v>129</v>
      </c>
      <c r="B294" s="16" t="s">
        <v>128</v>
      </c>
      <c r="C294" s="15"/>
      <c r="D294" s="15"/>
      <c r="E294" s="15"/>
      <c r="F294" s="13">
        <f>F295+F298+F300</f>
        <v>458400</v>
      </c>
      <c r="G294" s="13">
        <f>G295+G298+G300</f>
        <v>458400</v>
      </c>
      <c r="H294" s="13">
        <f>H295+H298+H300</f>
        <v>458400</v>
      </c>
    </row>
    <row r="295" spans="1:8" ht="22.5">
      <c r="A295" s="1" t="s">
        <v>559</v>
      </c>
      <c r="B295" s="16" t="s">
        <v>558</v>
      </c>
      <c r="C295" s="15"/>
      <c r="D295" s="15"/>
      <c r="E295" s="15"/>
      <c r="F295" s="13">
        <f>F296+F297</f>
        <v>273400</v>
      </c>
      <c r="G295" s="13">
        <f>G296+G297</f>
        <v>273400</v>
      </c>
      <c r="H295" s="13">
        <f>H296+H297</f>
        <v>273400</v>
      </c>
    </row>
    <row r="296" spans="1:8" ht="12.75">
      <c r="A296" s="1" t="s">
        <v>167</v>
      </c>
      <c r="B296" s="16" t="s">
        <v>558</v>
      </c>
      <c r="C296" s="15" t="s">
        <v>220</v>
      </c>
      <c r="D296" s="15" t="s">
        <v>209</v>
      </c>
      <c r="E296" s="15" t="s">
        <v>210</v>
      </c>
      <c r="F296" s="43">
        <v>250000</v>
      </c>
      <c r="G296" s="43">
        <v>250000</v>
      </c>
      <c r="H296" s="43">
        <v>250000</v>
      </c>
    </row>
    <row r="297" spans="1:8" ht="12.75">
      <c r="A297" s="1" t="s">
        <v>227</v>
      </c>
      <c r="B297" s="16" t="s">
        <v>558</v>
      </c>
      <c r="C297" s="15" t="s">
        <v>226</v>
      </c>
      <c r="D297" s="16" t="s">
        <v>208</v>
      </c>
      <c r="E297" s="16" t="s">
        <v>204</v>
      </c>
      <c r="F297" s="43">
        <v>23400</v>
      </c>
      <c r="G297" s="43">
        <v>23400</v>
      </c>
      <c r="H297" s="43">
        <v>23400</v>
      </c>
    </row>
    <row r="298" spans="1:8" ht="12.75">
      <c r="A298" s="1" t="s">
        <v>364</v>
      </c>
      <c r="B298" s="16" t="s">
        <v>48</v>
      </c>
      <c r="C298" s="15"/>
      <c r="D298" s="15"/>
      <c r="E298" s="15"/>
      <c r="F298" s="13">
        <f>F299</f>
        <v>100000</v>
      </c>
      <c r="G298" s="13">
        <f>G299</f>
        <v>100000</v>
      </c>
      <c r="H298" s="13">
        <f>H299</f>
        <v>100000</v>
      </c>
    </row>
    <row r="299" spans="1:8" ht="12.75">
      <c r="A299" s="17" t="s">
        <v>149</v>
      </c>
      <c r="B299" s="16" t="s">
        <v>48</v>
      </c>
      <c r="C299" s="26">
        <v>612</v>
      </c>
      <c r="D299" s="15" t="s">
        <v>209</v>
      </c>
      <c r="E299" s="15" t="s">
        <v>201</v>
      </c>
      <c r="F299" s="43">
        <v>100000</v>
      </c>
      <c r="G299" s="43">
        <v>100000</v>
      </c>
      <c r="H299" s="43">
        <v>100000</v>
      </c>
    </row>
    <row r="300" spans="1:8" ht="12.75">
      <c r="A300" s="70" t="s">
        <v>430</v>
      </c>
      <c r="B300" s="16" t="s">
        <v>429</v>
      </c>
      <c r="C300" s="26"/>
      <c r="D300" s="15"/>
      <c r="E300" s="15"/>
      <c r="F300" s="6">
        <f>F301</f>
        <v>85000</v>
      </c>
      <c r="G300" s="6">
        <f>G301</f>
        <v>85000</v>
      </c>
      <c r="H300" s="6">
        <f>H301</f>
        <v>85000</v>
      </c>
    </row>
    <row r="301" spans="1:8" ht="12.75">
      <c r="A301" s="19" t="s">
        <v>149</v>
      </c>
      <c r="B301" s="16" t="s">
        <v>429</v>
      </c>
      <c r="C301" s="26">
        <v>612</v>
      </c>
      <c r="D301" s="15" t="s">
        <v>209</v>
      </c>
      <c r="E301" s="15" t="s">
        <v>203</v>
      </c>
      <c r="F301" s="43">
        <v>85000</v>
      </c>
      <c r="G301" s="43">
        <v>85000</v>
      </c>
      <c r="H301" s="43">
        <v>85000</v>
      </c>
    </row>
    <row r="302" spans="1:8" ht="12.75">
      <c r="A302" s="21" t="s">
        <v>262</v>
      </c>
      <c r="B302" s="14" t="s">
        <v>130</v>
      </c>
      <c r="C302" s="15"/>
      <c r="D302" s="15"/>
      <c r="E302" s="15"/>
      <c r="F302" s="13">
        <f aca="true" t="shared" si="4" ref="F302:H303">F303</f>
        <v>600000</v>
      </c>
      <c r="G302" s="13">
        <f t="shared" si="4"/>
        <v>600000</v>
      </c>
      <c r="H302" s="13">
        <f t="shared" si="4"/>
        <v>600000</v>
      </c>
    </row>
    <row r="303" spans="1:8" ht="22.5">
      <c r="A303" s="1" t="s">
        <v>263</v>
      </c>
      <c r="B303" s="16" t="s">
        <v>49</v>
      </c>
      <c r="C303" s="15"/>
      <c r="D303" s="15"/>
      <c r="E303" s="15"/>
      <c r="F303" s="13">
        <f t="shared" si="4"/>
        <v>600000</v>
      </c>
      <c r="G303" s="13">
        <f t="shared" si="4"/>
        <v>600000</v>
      </c>
      <c r="H303" s="13">
        <f t="shared" si="4"/>
        <v>600000</v>
      </c>
    </row>
    <row r="304" spans="1:8" ht="12.75">
      <c r="A304" s="17" t="s">
        <v>149</v>
      </c>
      <c r="B304" s="16" t="s">
        <v>49</v>
      </c>
      <c r="C304" s="26">
        <v>612</v>
      </c>
      <c r="D304" s="15" t="s">
        <v>209</v>
      </c>
      <c r="E304" s="15" t="s">
        <v>201</v>
      </c>
      <c r="F304" s="43">
        <v>600000</v>
      </c>
      <c r="G304" s="43">
        <v>600000</v>
      </c>
      <c r="H304" s="43">
        <v>600000</v>
      </c>
    </row>
    <row r="305" spans="1:8" ht="22.5">
      <c r="A305" s="17" t="s">
        <v>148</v>
      </c>
      <c r="B305" s="14" t="s">
        <v>131</v>
      </c>
      <c r="C305" s="15"/>
      <c r="D305" s="15"/>
      <c r="E305" s="15"/>
      <c r="F305" s="13">
        <f>F306+F309</f>
        <v>7895036</v>
      </c>
      <c r="G305" s="13">
        <f>G306+G309</f>
        <v>5895036</v>
      </c>
      <c r="H305" s="13">
        <f>H306+H309</f>
        <v>5895036</v>
      </c>
    </row>
    <row r="306" spans="1:8" ht="22.5">
      <c r="A306" s="1" t="s">
        <v>51</v>
      </c>
      <c r="B306" s="14" t="s">
        <v>50</v>
      </c>
      <c r="C306" s="16"/>
      <c r="D306" s="15"/>
      <c r="E306" s="15"/>
      <c r="F306" s="13">
        <f>F307+F308</f>
        <v>4800000</v>
      </c>
      <c r="G306" s="13">
        <f>G307+G308</f>
        <v>2800000</v>
      </c>
      <c r="H306" s="13">
        <f>H307+H308</f>
        <v>2800000</v>
      </c>
    </row>
    <row r="307" spans="1:8" ht="12.75">
      <c r="A307" s="17" t="s">
        <v>149</v>
      </c>
      <c r="B307" s="14" t="s">
        <v>50</v>
      </c>
      <c r="C307" s="16" t="s">
        <v>229</v>
      </c>
      <c r="D307" s="15" t="s">
        <v>209</v>
      </c>
      <c r="E307" s="15" t="s">
        <v>210</v>
      </c>
      <c r="F307" s="43">
        <v>4500000</v>
      </c>
      <c r="G307" s="43">
        <v>2500000</v>
      </c>
      <c r="H307" s="43">
        <v>2500000</v>
      </c>
    </row>
    <row r="308" spans="1:8" ht="12.75">
      <c r="A308" s="3" t="s">
        <v>411</v>
      </c>
      <c r="B308" s="14" t="s">
        <v>50</v>
      </c>
      <c r="C308" s="16" t="s">
        <v>410</v>
      </c>
      <c r="D308" s="15" t="s">
        <v>209</v>
      </c>
      <c r="E308" s="15" t="s">
        <v>210</v>
      </c>
      <c r="F308" s="43">
        <v>300000</v>
      </c>
      <c r="G308" s="43">
        <v>300000</v>
      </c>
      <c r="H308" s="43">
        <v>300000</v>
      </c>
    </row>
    <row r="309" spans="1:8" ht="12.75">
      <c r="A309" s="17" t="s">
        <v>165</v>
      </c>
      <c r="B309" s="14" t="s">
        <v>502</v>
      </c>
      <c r="C309" s="16"/>
      <c r="D309" s="15"/>
      <c r="E309" s="15"/>
      <c r="F309" s="13">
        <f>F310+F311</f>
        <v>3095036</v>
      </c>
      <c r="G309" s="13">
        <f>G310+G311</f>
        <v>3095036</v>
      </c>
      <c r="H309" s="13">
        <f>H310+H311</f>
        <v>3095036</v>
      </c>
    </row>
    <row r="310" spans="1:8" ht="12.75">
      <c r="A310" s="17" t="s">
        <v>149</v>
      </c>
      <c r="B310" s="14" t="s">
        <v>502</v>
      </c>
      <c r="C310" s="16" t="s">
        <v>229</v>
      </c>
      <c r="D310" s="15" t="s">
        <v>209</v>
      </c>
      <c r="E310" s="15" t="s">
        <v>210</v>
      </c>
      <c r="F310" s="5">
        <v>2516336</v>
      </c>
      <c r="G310" s="5">
        <v>2516336</v>
      </c>
      <c r="H310" s="5">
        <v>2516336</v>
      </c>
    </row>
    <row r="311" spans="1:8" ht="12.75">
      <c r="A311" s="3" t="s">
        <v>411</v>
      </c>
      <c r="B311" s="14" t="s">
        <v>502</v>
      </c>
      <c r="C311" s="16" t="s">
        <v>410</v>
      </c>
      <c r="D311" s="15" t="s">
        <v>209</v>
      </c>
      <c r="E311" s="15" t="s">
        <v>210</v>
      </c>
      <c r="F311" s="5">
        <v>578700</v>
      </c>
      <c r="G311" s="5">
        <v>578700</v>
      </c>
      <c r="H311" s="5">
        <v>578700</v>
      </c>
    </row>
    <row r="312" spans="1:8" ht="12.75">
      <c r="A312" s="1" t="s">
        <v>578</v>
      </c>
      <c r="B312" s="16" t="s">
        <v>132</v>
      </c>
      <c r="C312" s="26"/>
      <c r="D312" s="15"/>
      <c r="E312" s="15"/>
      <c r="F312" s="13">
        <f>F313+F315</f>
        <v>1100000</v>
      </c>
      <c r="G312" s="13">
        <f>G313+G315</f>
        <v>600000</v>
      </c>
      <c r="H312" s="13">
        <f>H313+H315</f>
        <v>600000</v>
      </c>
    </row>
    <row r="313" spans="1:8" ht="22.5">
      <c r="A313" s="1" t="s">
        <v>338</v>
      </c>
      <c r="B313" s="16" t="s">
        <v>336</v>
      </c>
      <c r="C313" s="26"/>
      <c r="D313" s="15"/>
      <c r="E313" s="15"/>
      <c r="F313" s="13">
        <f>F314</f>
        <v>500000</v>
      </c>
      <c r="G313" s="13">
        <f>G314</f>
        <v>0</v>
      </c>
      <c r="H313" s="13">
        <f>H314</f>
        <v>0</v>
      </c>
    </row>
    <row r="314" spans="1:8" ht="12.75">
      <c r="A314" s="17" t="s">
        <v>149</v>
      </c>
      <c r="B314" s="16" t="s">
        <v>336</v>
      </c>
      <c r="C314" s="16" t="s">
        <v>229</v>
      </c>
      <c r="D314" s="16" t="s">
        <v>209</v>
      </c>
      <c r="E314" s="16" t="s">
        <v>200</v>
      </c>
      <c r="F314" s="43">
        <v>500000</v>
      </c>
      <c r="G314" s="13">
        <v>0</v>
      </c>
      <c r="H314" s="13">
        <v>0</v>
      </c>
    </row>
    <row r="315" spans="1:8" ht="12.75">
      <c r="A315" s="1" t="s">
        <v>339</v>
      </c>
      <c r="B315" s="16" t="s">
        <v>337</v>
      </c>
      <c r="C315" s="16"/>
      <c r="D315" s="16"/>
      <c r="E315" s="16"/>
      <c r="F315" s="13">
        <f>F316</f>
        <v>600000</v>
      </c>
      <c r="G315" s="13">
        <f>G316</f>
        <v>600000</v>
      </c>
      <c r="H315" s="13">
        <f>H316</f>
        <v>600000</v>
      </c>
    </row>
    <row r="316" spans="1:8" ht="12.75">
      <c r="A316" s="17" t="s">
        <v>149</v>
      </c>
      <c r="B316" s="16" t="s">
        <v>337</v>
      </c>
      <c r="C316" s="16" t="s">
        <v>229</v>
      </c>
      <c r="D316" s="16" t="s">
        <v>209</v>
      </c>
      <c r="E316" s="16" t="s">
        <v>201</v>
      </c>
      <c r="F316" s="43">
        <v>600000</v>
      </c>
      <c r="G316" s="43">
        <v>600000</v>
      </c>
      <c r="H316" s="43">
        <v>600000</v>
      </c>
    </row>
    <row r="317" spans="1:8" ht="12.75">
      <c r="A317" s="1" t="s">
        <v>65</v>
      </c>
      <c r="B317" s="16" t="s">
        <v>135</v>
      </c>
      <c r="C317" s="60"/>
      <c r="D317" s="60"/>
      <c r="E317" s="60"/>
      <c r="F317" s="13">
        <f aca="true" t="shared" si="5" ref="F317:H318">F318</f>
        <v>180000</v>
      </c>
      <c r="G317" s="13">
        <f t="shared" si="5"/>
        <v>180000</v>
      </c>
      <c r="H317" s="13">
        <f t="shared" si="5"/>
        <v>180000</v>
      </c>
    </row>
    <row r="318" spans="1:8" ht="22.5">
      <c r="A318" s="1" t="s">
        <v>587</v>
      </c>
      <c r="B318" s="16" t="s">
        <v>590</v>
      </c>
      <c r="C318" s="15"/>
      <c r="D318" s="15"/>
      <c r="E318" s="15"/>
      <c r="F318" s="13">
        <f t="shared" si="5"/>
        <v>180000</v>
      </c>
      <c r="G318" s="13">
        <f t="shared" si="5"/>
        <v>180000</v>
      </c>
      <c r="H318" s="13">
        <f t="shared" si="5"/>
        <v>180000</v>
      </c>
    </row>
    <row r="319" spans="1:8" ht="12.75">
      <c r="A319" s="3" t="s">
        <v>149</v>
      </c>
      <c r="B319" s="16" t="s">
        <v>590</v>
      </c>
      <c r="C319" s="15" t="s">
        <v>229</v>
      </c>
      <c r="D319" s="15" t="s">
        <v>211</v>
      </c>
      <c r="E319" s="15" t="s">
        <v>206</v>
      </c>
      <c r="F319" s="43">
        <v>180000</v>
      </c>
      <c r="G319" s="43">
        <v>180000</v>
      </c>
      <c r="H319" s="43">
        <v>180000</v>
      </c>
    </row>
    <row r="320" spans="1:8" ht="12.75">
      <c r="A320" s="17" t="s">
        <v>141</v>
      </c>
      <c r="B320" s="14" t="s">
        <v>142</v>
      </c>
      <c r="C320" s="26"/>
      <c r="D320" s="15"/>
      <c r="E320" s="15"/>
      <c r="F320" s="13">
        <f>F330+F321+F326+F334+F324+F332</f>
        <v>226983800</v>
      </c>
      <c r="G320" s="13">
        <f>G330+G321+G326+G334+G324+G332</f>
        <v>234204700</v>
      </c>
      <c r="H320" s="13">
        <f>H330+H321+H326+H334+H324+H332</f>
        <v>236799300</v>
      </c>
    </row>
    <row r="321" spans="1:8" ht="33.75">
      <c r="A321" s="18" t="s">
        <v>296</v>
      </c>
      <c r="B321" s="16" t="s">
        <v>507</v>
      </c>
      <c r="C321" s="16"/>
      <c r="D321" s="16"/>
      <c r="E321" s="16"/>
      <c r="F321" s="6">
        <f>F322+F323</f>
        <v>66223000</v>
      </c>
      <c r="G321" s="6">
        <f>G322+G323</f>
        <v>66477600</v>
      </c>
      <c r="H321" s="6">
        <f>H322+H323</f>
        <v>66742400</v>
      </c>
    </row>
    <row r="322" spans="1:8" ht="33.75">
      <c r="A322" s="1" t="s">
        <v>230</v>
      </c>
      <c r="B322" s="16" t="s">
        <v>507</v>
      </c>
      <c r="C322" s="16" t="s">
        <v>228</v>
      </c>
      <c r="D322" s="16" t="s">
        <v>211</v>
      </c>
      <c r="E322" s="16" t="s">
        <v>204</v>
      </c>
      <c r="F322" s="43">
        <v>65823000</v>
      </c>
      <c r="G322" s="43">
        <v>66077600</v>
      </c>
      <c r="H322" s="43">
        <v>66342400</v>
      </c>
    </row>
    <row r="323" spans="1:8" ht="12.75">
      <c r="A323" s="20" t="s">
        <v>149</v>
      </c>
      <c r="B323" s="16" t="s">
        <v>507</v>
      </c>
      <c r="C323" s="16" t="s">
        <v>229</v>
      </c>
      <c r="D323" s="16" t="s">
        <v>211</v>
      </c>
      <c r="E323" s="16" t="s">
        <v>204</v>
      </c>
      <c r="F323" s="43">
        <v>400000</v>
      </c>
      <c r="G323" s="43">
        <v>400000</v>
      </c>
      <c r="H323" s="43">
        <v>400000</v>
      </c>
    </row>
    <row r="324" spans="1:8" ht="78.75">
      <c r="A324" s="19" t="s">
        <v>579</v>
      </c>
      <c r="B324" s="22" t="s">
        <v>506</v>
      </c>
      <c r="C324" s="60"/>
      <c r="D324" s="16"/>
      <c r="E324" s="16"/>
      <c r="F324" s="5">
        <f>F325</f>
        <v>104352500</v>
      </c>
      <c r="G324" s="5">
        <f>G325</f>
        <v>109570100</v>
      </c>
      <c r="H324" s="5">
        <f>H325</f>
        <v>109570100</v>
      </c>
    </row>
    <row r="325" spans="1:8" ht="22.5">
      <c r="A325" s="19" t="s">
        <v>242</v>
      </c>
      <c r="B325" s="22" t="s">
        <v>506</v>
      </c>
      <c r="C325" s="22" t="s">
        <v>241</v>
      </c>
      <c r="D325" s="16" t="s">
        <v>211</v>
      </c>
      <c r="E325" s="16" t="s">
        <v>204</v>
      </c>
      <c r="F325" s="43">
        <v>104352500</v>
      </c>
      <c r="G325" s="43">
        <v>109570100</v>
      </c>
      <c r="H325" s="43">
        <v>109570100</v>
      </c>
    </row>
    <row r="326" spans="1:8" ht="56.25">
      <c r="A326" s="27" t="s">
        <v>580</v>
      </c>
      <c r="B326" s="16" t="s">
        <v>508</v>
      </c>
      <c r="C326" s="16"/>
      <c r="D326" s="16"/>
      <c r="E326" s="16"/>
      <c r="F326" s="6">
        <f>F327+F328+F329</f>
        <v>55259400</v>
      </c>
      <c r="G326" s="6">
        <f>G327+G328+G329</f>
        <v>57508100</v>
      </c>
      <c r="H326" s="6">
        <f>H327+H328+H329</f>
        <v>59837900</v>
      </c>
    </row>
    <row r="327" spans="1:8" ht="12.75">
      <c r="A327" s="1" t="s">
        <v>166</v>
      </c>
      <c r="B327" s="16" t="s">
        <v>508</v>
      </c>
      <c r="C327" s="16" t="s">
        <v>220</v>
      </c>
      <c r="D327" s="16" t="s">
        <v>211</v>
      </c>
      <c r="E327" s="16" t="s">
        <v>204</v>
      </c>
      <c r="F327" s="43">
        <v>676300</v>
      </c>
      <c r="G327" s="43">
        <v>709500</v>
      </c>
      <c r="H327" s="43">
        <v>743900</v>
      </c>
    </row>
    <row r="328" spans="1:8" ht="22.5">
      <c r="A328" s="17" t="s">
        <v>233</v>
      </c>
      <c r="B328" s="16" t="s">
        <v>508</v>
      </c>
      <c r="C328" s="16" t="s">
        <v>236</v>
      </c>
      <c r="D328" s="16" t="s">
        <v>211</v>
      </c>
      <c r="E328" s="16" t="s">
        <v>204</v>
      </c>
      <c r="F328" s="43">
        <v>45083100</v>
      </c>
      <c r="G328" s="43">
        <v>47298600</v>
      </c>
      <c r="H328" s="43">
        <v>49594000</v>
      </c>
    </row>
    <row r="329" spans="1:8" ht="22.5">
      <c r="A329" s="1" t="s">
        <v>179</v>
      </c>
      <c r="B329" s="16" t="s">
        <v>508</v>
      </c>
      <c r="C329" s="16" t="s">
        <v>178</v>
      </c>
      <c r="D329" s="15" t="s">
        <v>211</v>
      </c>
      <c r="E329" s="15" t="s">
        <v>204</v>
      </c>
      <c r="F329" s="43">
        <v>9500000</v>
      </c>
      <c r="G329" s="43">
        <v>9500000</v>
      </c>
      <c r="H329" s="43">
        <v>9500000</v>
      </c>
    </row>
    <row r="330" spans="1:8" ht="22.5">
      <c r="A330" s="1" t="s">
        <v>588</v>
      </c>
      <c r="B330" s="16" t="s">
        <v>591</v>
      </c>
      <c r="C330" s="26"/>
      <c r="D330" s="15"/>
      <c r="E330" s="15"/>
      <c r="F330" s="13">
        <f>F331</f>
        <v>20000</v>
      </c>
      <c r="G330" s="13">
        <f>G331</f>
        <v>20000</v>
      </c>
      <c r="H330" s="13">
        <f>H331</f>
        <v>20000</v>
      </c>
    </row>
    <row r="331" spans="1:8" ht="12.75">
      <c r="A331" s="3" t="s">
        <v>149</v>
      </c>
      <c r="B331" s="16" t="s">
        <v>591</v>
      </c>
      <c r="C331" s="15" t="s">
        <v>229</v>
      </c>
      <c r="D331" s="15" t="s">
        <v>211</v>
      </c>
      <c r="E331" s="15" t="s">
        <v>206</v>
      </c>
      <c r="F331" s="43">
        <v>20000</v>
      </c>
      <c r="G331" s="43">
        <v>20000</v>
      </c>
      <c r="H331" s="43">
        <v>20000</v>
      </c>
    </row>
    <row r="332" spans="1:8" ht="33.75">
      <c r="A332" s="52" t="s">
        <v>544</v>
      </c>
      <c r="B332" s="16" t="s">
        <v>439</v>
      </c>
      <c r="C332" s="15"/>
      <c r="D332" s="15"/>
      <c r="E332" s="15"/>
      <c r="F332" s="6">
        <f>F333</f>
        <v>500000</v>
      </c>
      <c r="G332" s="6">
        <f>G333</f>
        <v>0</v>
      </c>
      <c r="H332" s="6">
        <f>H333</f>
        <v>0</v>
      </c>
    </row>
    <row r="333" spans="1:8" ht="12.75">
      <c r="A333" s="1" t="s">
        <v>166</v>
      </c>
      <c r="B333" s="16" t="s">
        <v>439</v>
      </c>
      <c r="C333" s="15" t="s">
        <v>220</v>
      </c>
      <c r="D333" s="15" t="s">
        <v>200</v>
      </c>
      <c r="E333" s="15" t="s">
        <v>215</v>
      </c>
      <c r="F333" s="43">
        <v>500000</v>
      </c>
      <c r="G333" s="13">
        <v>0</v>
      </c>
      <c r="H333" s="13">
        <v>0</v>
      </c>
    </row>
    <row r="334" spans="1:8" ht="33.75">
      <c r="A334" s="28" t="s">
        <v>397</v>
      </c>
      <c r="B334" s="16" t="s">
        <v>308</v>
      </c>
      <c r="C334" s="26"/>
      <c r="D334" s="15"/>
      <c r="E334" s="15"/>
      <c r="F334" s="13">
        <f>F335</f>
        <v>628900</v>
      </c>
      <c r="G334" s="13">
        <f>G335</f>
        <v>628900</v>
      </c>
      <c r="H334" s="13">
        <f>H335</f>
        <v>628900</v>
      </c>
    </row>
    <row r="335" spans="1:8" ht="33.75">
      <c r="A335" s="1" t="s">
        <v>230</v>
      </c>
      <c r="B335" s="16" t="s">
        <v>308</v>
      </c>
      <c r="C335" s="26">
        <v>611</v>
      </c>
      <c r="D335" s="15" t="s">
        <v>209</v>
      </c>
      <c r="E335" s="15" t="s">
        <v>201</v>
      </c>
      <c r="F335" s="43">
        <v>628900</v>
      </c>
      <c r="G335" s="43">
        <v>628900</v>
      </c>
      <c r="H335" s="43">
        <v>628900</v>
      </c>
    </row>
    <row r="336" spans="1:8" ht="22.5">
      <c r="A336" s="1" t="s">
        <v>79</v>
      </c>
      <c r="B336" s="16" t="s">
        <v>503</v>
      </c>
      <c r="C336" s="16"/>
      <c r="D336" s="15"/>
      <c r="E336" s="15"/>
      <c r="F336" s="6">
        <f>F337+F339+F341</f>
        <v>4246300</v>
      </c>
      <c r="G336" s="6">
        <f>G337+G339+G341</f>
        <v>4246300</v>
      </c>
      <c r="H336" s="6">
        <f>H337+H339+H341</f>
        <v>4146300</v>
      </c>
    </row>
    <row r="337" spans="1:8" ht="12.75">
      <c r="A337" s="21" t="s">
        <v>549</v>
      </c>
      <c r="B337" s="16" t="s">
        <v>550</v>
      </c>
      <c r="C337" s="16"/>
      <c r="D337" s="15"/>
      <c r="E337" s="15"/>
      <c r="F337" s="6">
        <f>F338</f>
        <v>100000</v>
      </c>
      <c r="G337" s="6">
        <f>G338</f>
        <v>100000</v>
      </c>
      <c r="H337" s="6">
        <f>H338</f>
        <v>0</v>
      </c>
    </row>
    <row r="338" spans="1:8" ht="12.75">
      <c r="A338" s="1" t="s">
        <v>166</v>
      </c>
      <c r="B338" s="16" t="s">
        <v>550</v>
      </c>
      <c r="C338" s="16" t="s">
        <v>220</v>
      </c>
      <c r="D338" s="15" t="s">
        <v>209</v>
      </c>
      <c r="E338" s="15" t="s">
        <v>210</v>
      </c>
      <c r="F338" s="43">
        <v>100000</v>
      </c>
      <c r="G338" s="43">
        <v>100000</v>
      </c>
      <c r="H338" s="43">
        <v>0</v>
      </c>
    </row>
    <row r="339" spans="1:8" ht="22.5">
      <c r="A339" s="19" t="s">
        <v>350</v>
      </c>
      <c r="B339" s="14" t="s">
        <v>504</v>
      </c>
      <c r="C339" s="16"/>
      <c r="D339" s="15"/>
      <c r="E339" s="15"/>
      <c r="F339" s="6">
        <f>F340</f>
        <v>274000</v>
      </c>
      <c r="G339" s="6">
        <f>G340</f>
        <v>274000</v>
      </c>
      <c r="H339" s="6">
        <f>H340</f>
        <v>274000</v>
      </c>
    </row>
    <row r="340" spans="1:8" ht="12.75">
      <c r="A340" s="68" t="s">
        <v>149</v>
      </c>
      <c r="B340" s="14" t="s">
        <v>504</v>
      </c>
      <c r="C340" s="16" t="s">
        <v>229</v>
      </c>
      <c r="D340" s="15" t="s">
        <v>209</v>
      </c>
      <c r="E340" s="15" t="s">
        <v>210</v>
      </c>
      <c r="F340" s="5">
        <v>274000</v>
      </c>
      <c r="G340" s="5">
        <v>274000</v>
      </c>
      <c r="H340" s="5">
        <v>274000</v>
      </c>
    </row>
    <row r="341" spans="1:8" ht="22.5">
      <c r="A341" s="19" t="s">
        <v>399</v>
      </c>
      <c r="B341" s="14" t="s">
        <v>505</v>
      </c>
      <c r="C341" s="16"/>
      <c r="D341" s="15"/>
      <c r="E341" s="15"/>
      <c r="F341" s="6">
        <f>F342</f>
        <v>3872300</v>
      </c>
      <c r="G341" s="6">
        <f>G342</f>
        <v>3872300</v>
      </c>
      <c r="H341" s="6">
        <f>H342</f>
        <v>3872300</v>
      </c>
    </row>
    <row r="342" spans="1:8" ht="12.75">
      <c r="A342" s="19" t="s">
        <v>149</v>
      </c>
      <c r="B342" s="14" t="s">
        <v>505</v>
      </c>
      <c r="C342" s="16" t="s">
        <v>229</v>
      </c>
      <c r="D342" s="15" t="s">
        <v>209</v>
      </c>
      <c r="E342" s="15" t="s">
        <v>201</v>
      </c>
      <c r="F342" s="5">
        <v>3872300</v>
      </c>
      <c r="G342" s="5">
        <v>3872300</v>
      </c>
      <c r="H342" s="5">
        <v>3872300</v>
      </c>
    </row>
    <row r="343" spans="1:8" ht="22.5">
      <c r="A343" s="17" t="s">
        <v>581</v>
      </c>
      <c r="B343" s="14" t="s">
        <v>113</v>
      </c>
      <c r="C343" s="15"/>
      <c r="D343" s="15"/>
      <c r="E343" s="15"/>
      <c r="F343" s="13">
        <f>F344+F353+F356</f>
        <v>154751102.34</v>
      </c>
      <c r="G343" s="13">
        <f>G344+G353+G356</f>
        <v>54335432.239999995</v>
      </c>
      <c r="H343" s="13">
        <f>H344+H353+H356</f>
        <v>64457499.9</v>
      </c>
    </row>
    <row r="344" spans="1:8" ht="12.75">
      <c r="A344" s="17" t="s">
        <v>152</v>
      </c>
      <c r="B344" s="16" t="s">
        <v>153</v>
      </c>
      <c r="C344" s="15"/>
      <c r="D344" s="15"/>
      <c r="E344" s="15"/>
      <c r="F344" s="13">
        <f>F347+F345+F351+F349</f>
        <v>124812510.53</v>
      </c>
      <c r="G344" s="13">
        <f>G347+G345+G351+G349</f>
        <v>40753732.239999995</v>
      </c>
      <c r="H344" s="13">
        <f>H347+H345+H351+H349</f>
        <v>50507099.9</v>
      </c>
    </row>
    <row r="345" spans="1:8" ht="12.75">
      <c r="A345" s="17" t="s">
        <v>96</v>
      </c>
      <c r="B345" s="16" t="s">
        <v>313</v>
      </c>
      <c r="C345" s="15"/>
      <c r="D345" s="15"/>
      <c r="E345" s="15"/>
      <c r="F345" s="13">
        <f>F346</f>
        <v>5000000</v>
      </c>
      <c r="G345" s="13">
        <f>G346</f>
        <v>0</v>
      </c>
      <c r="H345" s="13">
        <f>H346</f>
        <v>0</v>
      </c>
    </row>
    <row r="346" spans="1:8" ht="22.5">
      <c r="A346" s="17" t="s">
        <v>240</v>
      </c>
      <c r="B346" s="16" t="s">
        <v>313</v>
      </c>
      <c r="C346" s="15" t="s">
        <v>239</v>
      </c>
      <c r="D346" s="15" t="s">
        <v>205</v>
      </c>
      <c r="E346" s="15" t="s">
        <v>205</v>
      </c>
      <c r="F346" s="43">
        <v>5000000</v>
      </c>
      <c r="G346" s="13">
        <v>0</v>
      </c>
      <c r="H346" s="13">
        <v>0</v>
      </c>
    </row>
    <row r="347" spans="1:8" ht="22.5">
      <c r="A347" s="52" t="s">
        <v>412</v>
      </c>
      <c r="B347" s="16" t="s">
        <v>606</v>
      </c>
      <c r="C347" s="15"/>
      <c r="D347" s="15"/>
      <c r="E347" s="15"/>
      <c r="F347" s="13">
        <f>F348</f>
        <v>15310200</v>
      </c>
      <c r="G347" s="13">
        <f>G348</f>
        <v>20000000</v>
      </c>
      <c r="H347" s="13">
        <f>H348</f>
        <v>30387100</v>
      </c>
    </row>
    <row r="348" spans="1:8" ht="22.5">
      <c r="A348" s="17" t="s">
        <v>240</v>
      </c>
      <c r="B348" s="16" t="s">
        <v>606</v>
      </c>
      <c r="C348" s="15" t="s">
        <v>239</v>
      </c>
      <c r="D348" s="15" t="s">
        <v>205</v>
      </c>
      <c r="E348" s="15" t="s">
        <v>205</v>
      </c>
      <c r="F348" s="43">
        <v>15310200</v>
      </c>
      <c r="G348" s="13">
        <v>20000000</v>
      </c>
      <c r="H348" s="13">
        <v>30387100</v>
      </c>
    </row>
    <row r="349" spans="1:8" ht="22.5">
      <c r="A349" s="1" t="s">
        <v>432</v>
      </c>
      <c r="B349" s="16" t="s">
        <v>431</v>
      </c>
      <c r="C349" s="15"/>
      <c r="D349" s="15"/>
      <c r="E349" s="15"/>
      <c r="F349" s="6">
        <f>F350</f>
        <v>85518256.6</v>
      </c>
      <c r="G349" s="6">
        <f>G350</f>
        <v>0</v>
      </c>
      <c r="H349" s="6">
        <f>H350</f>
        <v>0</v>
      </c>
    </row>
    <row r="350" spans="1:8" ht="12.75">
      <c r="A350" s="1" t="s">
        <v>95</v>
      </c>
      <c r="B350" s="16" t="s">
        <v>431</v>
      </c>
      <c r="C350" s="15" t="s">
        <v>88</v>
      </c>
      <c r="D350" s="15" t="s">
        <v>205</v>
      </c>
      <c r="E350" s="15" t="s">
        <v>201</v>
      </c>
      <c r="F350" s="6">
        <v>85518256.6</v>
      </c>
      <c r="G350" s="13">
        <v>0</v>
      </c>
      <c r="H350" s="13">
        <v>0</v>
      </c>
    </row>
    <row r="351" spans="1:8" ht="45">
      <c r="A351" s="44" t="s">
        <v>400</v>
      </c>
      <c r="B351" s="16" t="s">
        <v>509</v>
      </c>
      <c r="C351" s="16"/>
      <c r="D351" s="15"/>
      <c r="E351" s="15"/>
      <c r="F351" s="6">
        <f>F352</f>
        <v>18984053.93</v>
      </c>
      <c r="G351" s="6">
        <f>G352</f>
        <v>20753732.24</v>
      </c>
      <c r="H351" s="6">
        <f>H352</f>
        <v>20119999.9</v>
      </c>
    </row>
    <row r="352" spans="1:8" ht="12.75">
      <c r="A352" s="1" t="s">
        <v>95</v>
      </c>
      <c r="B352" s="16" t="s">
        <v>509</v>
      </c>
      <c r="C352" s="16" t="s">
        <v>88</v>
      </c>
      <c r="D352" s="15" t="s">
        <v>205</v>
      </c>
      <c r="E352" s="15" t="s">
        <v>201</v>
      </c>
      <c r="F352" s="6">
        <v>18984053.93</v>
      </c>
      <c r="G352" s="6">
        <v>20753732.24</v>
      </c>
      <c r="H352" s="6">
        <v>20119999.9</v>
      </c>
    </row>
    <row r="353" spans="1:8" ht="22.5">
      <c r="A353" s="17" t="s">
        <v>154</v>
      </c>
      <c r="B353" s="14" t="s">
        <v>155</v>
      </c>
      <c r="C353" s="15"/>
      <c r="D353" s="15"/>
      <c r="E353" s="15"/>
      <c r="F353" s="13">
        <f aca="true" t="shared" si="6" ref="F353:H354">F354</f>
        <v>24688591.81</v>
      </c>
      <c r="G353" s="13">
        <f t="shared" si="6"/>
        <v>13581700</v>
      </c>
      <c r="H353" s="13">
        <f t="shared" si="6"/>
        <v>13950400</v>
      </c>
    </row>
    <row r="354" spans="1:8" ht="22.5">
      <c r="A354" s="25" t="s">
        <v>306</v>
      </c>
      <c r="B354" s="16" t="s">
        <v>17</v>
      </c>
      <c r="C354" s="15"/>
      <c r="D354" s="15"/>
      <c r="E354" s="15"/>
      <c r="F354" s="13">
        <f t="shared" si="6"/>
        <v>24688591.81</v>
      </c>
      <c r="G354" s="13">
        <f t="shared" si="6"/>
        <v>13581700</v>
      </c>
      <c r="H354" s="13">
        <f t="shared" si="6"/>
        <v>13950400</v>
      </c>
    </row>
    <row r="355" spans="1:8" ht="12.75">
      <c r="A355" s="17" t="s">
        <v>319</v>
      </c>
      <c r="B355" s="16" t="s">
        <v>17</v>
      </c>
      <c r="C355" s="15" t="s">
        <v>318</v>
      </c>
      <c r="D355" s="15" t="s">
        <v>211</v>
      </c>
      <c r="E355" s="15" t="s">
        <v>204</v>
      </c>
      <c r="F355" s="43">
        <v>24688591.81</v>
      </c>
      <c r="G355" s="43">
        <v>13581700</v>
      </c>
      <c r="H355" s="43">
        <v>13950400</v>
      </c>
    </row>
    <row r="356" spans="1:8" ht="22.5">
      <c r="A356" s="34" t="s">
        <v>103</v>
      </c>
      <c r="B356" s="16" t="s">
        <v>196</v>
      </c>
      <c r="C356" s="15"/>
      <c r="D356" s="15"/>
      <c r="E356" s="15"/>
      <c r="F356" s="13">
        <f>F357+F359</f>
        <v>5250000</v>
      </c>
      <c r="G356" s="13">
        <f>G357+G359</f>
        <v>0</v>
      </c>
      <c r="H356" s="13">
        <f>H357+H359</f>
        <v>0</v>
      </c>
    </row>
    <row r="357" spans="1:8" ht="22.5">
      <c r="A357" s="52" t="s">
        <v>413</v>
      </c>
      <c r="B357" s="48" t="s">
        <v>414</v>
      </c>
      <c r="C357" s="15"/>
      <c r="D357" s="15"/>
      <c r="E357" s="15"/>
      <c r="F357" s="13">
        <f>F358</f>
        <v>3000000</v>
      </c>
      <c r="G357" s="13">
        <f>G358</f>
        <v>0</v>
      </c>
      <c r="H357" s="13">
        <f>H358</f>
        <v>0</v>
      </c>
    </row>
    <row r="358" spans="1:8" ht="22.5">
      <c r="A358" s="53" t="s">
        <v>240</v>
      </c>
      <c r="B358" s="48" t="s">
        <v>414</v>
      </c>
      <c r="C358" s="15" t="s">
        <v>239</v>
      </c>
      <c r="D358" s="15" t="s">
        <v>205</v>
      </c>
      <c r="E358" s="15" t="s">
        <v>201</v>
      </c>
      <c r="F358" s="43">
        <v>3000000</v>
      </c>
      <c r="G358" s="13">
        <v>0</v>
      </c>
      <c r="H358" s="13">
        <v>0</v>
      </c>
    </row>
    <row r="359" spans="1:8" ht="33.75">
      <c r="A359" s="21" t="s">
        <v>303</v>
      </c>
      <c r="B359" s="14" t="s">
        <v>15</v>
      </c>
      <c r="C359" s="15"/>
      <c r="D359" s="15"/>
      <c r="E359" s="15"/>
      <c r="F359" s="13">
        <f>F360</f>
        <v>2250000</v>
      </c>
      <c r="G359" s="13">
        <f>G360</f>
        <v>0</v>
      </c>
      <c r="H359" s="13">
        <f>H360</f>
        <v>0</v>
      </c>
    </row>
    <row r="360" spans="1:8" ht="12.75">
      <c r="A360" s="1" t="s">
        <v>166</v>
      </c>
      <c r="B360" s="14" t="s">
        <v>15</v>
      </c>
      <c r="C360" s="15" t="s">
        <v>220</v>
      </c>
      <c r="D360" s="15" t="s">
        <v>205</v>
      </c>
      <c r="E360" s="15" t="s">
        <v>205</v>
      </c>
      <c r="F360" s="43">
        <v>2250000</v>
      </c>
      <c r="G360" s="13">
        <v>0</v>
      </c>
      <c r="H360" s="13">
        <v>0</v>
      </c>
    </row>
    <row r="361" spans="1:8" ht="12.75">
      <c r="A361" s="19" t="s">
        <v>385</v>
      </c>
      <c r="B361" s="14" t="s">
        <v>116</v>
      </c>
      <c r="C361" s="15"/>
      <c r="D361" s="15"/>
      <c r="E361" s="15"/>
      <c r="F361" s="13">
        <f>F362+F371</f>
        <v>1322299</v>
      </c>
      <c r="G361" s="13">
        <f>G362+G371</f>
        <v>1002299</v>
      </c>
      <c r="H361" s="13">
        <f>H362+H371</f>
        <v>1002299</v>
      </c>
    </row>
    <row r="362" spans="1:8" ht="12.75">
      <c r="A362" s="1" t="s">
        <v>74</v>
      </c>
      <c r="B362" s="14" t="s">
        <v>73</v>
      </c>
      <c r="C362" s="15"/>
      <c r="D362" s="15"/>
      <c r="E362" s="15"/>
      <c r="F362" s="13">
        <f>F363+F368+F366</f>
        <v>1202299</v>
      </c>
      <c r="G362" s="13">
        <f>G363+G368+G366</f>
        <v>882299</v>
      </c>
      <c r="H362" s="13">
        <f>H363+H368+H366</f>
        <v>882299</v>
      </c>
    </row>
    <row r="363" spans="1:8" ht="22.5">
      <c r="A363" s="1" t="s">
        <v>536</v>
      </c>
      <c r="B363" s="16" t="s">
        <v>72</v>
      </c>
      <c r="C363" s="15"/>
      <c r="D363" s="15"/>
      <c r="E363" s="15"/>
      <c r="F363" s="13">
        <f>F364+F365</f>
        <v>850000</v>
      </c>
      <c r="G363" s="13">
        <f>G364+G365</f>
        <v>850000</v>
      </c>
      <c r="H363" s="13">
        <f>H364+H365</f>
        <v>850000</v>
      </c>
    </row>
    <row r="364" spans="1:8" ht="12.75">
      <c r="A364" s="1" t="s">
        <v>166</v>
      </c>
      <c r="B364" s="16" t="s">
        <v>72</v>
      </c>
      <c r="C364" s="15" t="s">
        <v>220</v>
      </c>
      <c r="D364" s="15" t="s">
        <v>209</v>
      </c>
      <c r="E364" s="15" t="s">
        <v>209</v>
      </c>
      <c r="F364" s="43">
        <v>700000</v>
      </c>
      <c r="G364" s="43">
        <v>700000</v>
      </c>
      <c r="H364" s="43">
        <v>700000</v>
      </c>
    </row>
    <row r="365" spans="1:8" ht="12.75">
      <c r="A365" s="19" t="s">
        <v>149</v>
      </c>
      <c r="B365" s="16" t="s">
        <v>72</v>
      </c>
      <c r="C365" s="15" t="s">
        <v>229</v>
      </c>
      <c r="D365" s="15" t="s">
        <v>209</v>
      </c>
      <c r="E365" s="15" t="s">
        <v>209</v>
      </c>
      <c r="F365" s="43">
        <v>150000</v>
      </c>
      <c r="G365" s="43">
        <v>150000</v>
      </c>
      <c r="H365" s="43">
        <v>150000</v>
      </c>
    </row>
    <row r="366" spans="1:8" ht="12.75">
      <c r="A366" s="19" t="s">
        <v>359</v>
      </c>
      <c r="B366" s="16" t="s">
        <v>440</v>
      </c>
      <c r="C366" s="15"/>
      <c r="D366" s="15"/>
      <c r="E366" s="15"/>
      <c r="F366" s="6">
        <f>F367</f>
        <v>2299</v>
      </c>
      <c r="G366" s="6">
        <f>G367</f>
        <v>2299</v>
      </c>
      <c r="H366" s="6">
        <f>H367</f>
        <v>2299</v>
      </c>
    </row>
    <row r="367" spans="1:8" ht="12.75">
      <c r="A367" s="1" t="s">
        <v>227</v>
      </c>
      <c r="B367" s="16" t="s">
        <v>440</v>
      </c>
      <c r="C367" s="15" t="s">
        <v>226</v>
      </c>
      <c r="D367" s="15" t="s">
        <v>200</v>
      </c>
      <c r="E367" s="15" t="s">
        <v>215</v>
      </c>
      <c r="F367" s="43">
        <v>2299</v>
      </c>
      <c r="G367" s="43">
        <v>2299</v>
      </c>
      <c r="H367" s="43">
        <v>2299</v>
      </c>
    </row>
    <row r="368" spans="1:8" ht="12.75">
      <c r="A368" s="1" t="s">
        <v>582</v>
      </c>
      <c r="B368" s="14" t="s">
        <v>46</v>
      </c>
      <c r="C368" s="15"/>
      <c r="D368" s="15"/>
      <c r="E368" s="15"/>
      <c r="F368" s="6">
        <f aca="true" t="shared" si="7" ref="F368:H369">F369</f>
        <v>350000</v>
      </c>
      <c r="G368" s="6">
        <f t="shared" si="7"/>
        <v>30000</v>
      </c>
      <c r="H368" s="6">
        <f t="shared" si="7"/>
        <v>30000</v>
      </c>
    </row>
    <row r="369" spans="1:8" ht="12.75">
      <c r="A369" s="4" t="s">
        <v>98</v>
      </c>
      <c r="B369" s="14" t="s">
        <v>75</v>
      </c>
      <c r="C369" s="15"/>
      <c r="D369" s="15"/>
      <c r="E369" s="15"/>
      <c r="F369" s="13">
        <f t="shared" si="7"/>
        <v>350000</v>
      </c>
      <c r="G369" s="13">
        <f t="shared" si="7"/>
        <v>30000</v>
      </c>
      <c r="H369" s="13">
        <f t="shared" si="7"/>
        <v>30000</v>
      </c>
    </row>
    <row r="370" spans="1:8" ht="12.75">
      <c r="A370" s="4" t="s">
        <v>167</v>
      </c>
      <c r="B370" s="14" t="s">
        <v>75</v>
      </c>
      <c r="C370" s="15" t="s">
        <v>220</v>
      </c>
      <c r="D370" s="15" t="s">
        <v>209</v>
      </c>
      <c r="E370" s="15" t="s">
        <v>209</v>
      </c>
      <c r="F370" s="6">
        <f>320000+30000</f>
        <v>350000</v>
      </c>
      <c r="G370" s="6">
        <v>30000</v>
      </c>
      <c r="H370" s="6">
        <v>30000</v>
      </c>
    </row>
    <row r="371" spans="1:8" ht="22.5">
      <c r="A371" s="1" t="s">
        <v>583</v>
      </c>
      <c r="B371" s="14" t="s">
        <v>76</v>
      </c>
      <c r="C371" s="15"/>
      <c r="D371" s="15"/>
      <c r="E371" s="15"/>
      <c r="F371" s="13">
        <f aca="true" t="shared" si="8" ref="F371:H372">F372</f>
        <v>120000</v>
      </c>
      <c r="G371" s="13">
        <f t="shared" si="8"/>
        <v>120000</v>
      </c>
      <c r="H371" s="13">
        <f t="shared" si="8"/>
        <v>120000</v>
      </c>
    </row>
    <row r="372" spans="1:8" ht="22.5">
      <c r="A372" s="1" t="s">
        <v>78</v>
      </c>
      <c r="B372" s="16" t="s">
        <v>77</v>
      </c>
      <c r="C372" s="15"/>
      <c r="D372" s="15"/>
      <c r="E372" s="15"/>
      <c r="F372" s="13">
        <f t="shared" si="8"/>
        <v>120000</v>
      </c>
      <c r="G372" s="13">
        <f t="shared" si="8"/>
        <v>120000</v>
      </c>
      <c r="H372" s="13">
        <f t="shared" si="8"/>
        <v>120000</v>
      </c>
    </row>
    <row r="373" spans="1:8" ht="12.75">
      <c r="A373" s="1" t="s">
        <v>166</v>
      </c>
      <c r="B373" s="16" t="s">
        <v>77</v>
      </c>
      <c r="C373" s="15" t="s">
        <v>220</v>
      </c>
      <c r="D373" s="15" t="s">
        <v>209</v>
      </c>
      <c r="E373" s="15" t="s">
        <v>209</v>
      </c>
      <c r="F373" s="43">
        <v>120000</v>
      </c>
      <c r="G373" s="43">
        <v>120000</v>
      </c>
      <c r="H373" s="43">
        <v>120000</v>
      </c>
    </row>
    <row r="374" spans="1:8" ht="45">
      <c r="A374" s="1" t="s">
        <v>596</v>
      </c>
      <c r="B374" s="14" t="s">
        <v>117</v>
      </c>
      <c r="C374" s="15"/>
      <c r="D374" s="15"/>
      <c r="E374" s="15"/>
      <c r="F374" s="13">
        <f>F375+F377+F383+F385+F388+F379+F381</f>
        <v>7337300</v>
      </c>
      <c r="G374" s="13">
        <f>G375+G377+G383+G385+G388+G379+G381</f>
        <v>7777300</v>
      </c>
      <c r="H374" s="13">
        <f>H375+H377+H383+H385+H388+H379+H381</f>
        <v>4977300</v>
      </c>
    </row>
    <row r="375" spans="1:8" ht="33.75">
      <c r="A375" s="1" t="s">
        <v>90</v>
      </c>
      <c r="B375" s="16" t="s">
        <v>377</v>
      </c>
      <c r="C375" s="15"/>
      <c r="D375" s="15"/>
      <c r="E375" s="15"/>
      <c r="F375" s="13">
        <f>F376</f>
        <v>800000</v>
      </c>
      <c r="G375" s="13">
        <f>G376</f>
        <v>0</v>
      </c>
      <c r="H375" s="13">
        <f>H376</f>
        <v>0</v>
      </c>
    </row>
    <row r="376" spans="1:8" ht="12.75">
      <c r="A376" s="21" t="s">
        <v>95</v>
      </c>
      <c r="B376" s="16" t="s">
        <v>377</v>
      </c>
      <c r="C376" s="15" t="s">
        <v>88</v>
      </c>
      <c r="D376" s="15" t="s">
        <v>203</v>
      </c>
      <c r="E376" s="15" t="s">
        <v>211</v>
      </c>
      <c r="F376" s="43">
        <v>800000</v>
      </c>
      <c r="G376" s="13">
        <v>0</v>
      </c>
      <c r="H376" s="13">
        <v>0</v>
      </c>
    </row>
    <row r="377" spans="1:8" ht="22.5">
      <c r="A377" s="21" t="s">
        <v>608</v>
      </c>
      <c r="B377" s="22" t="s">
        <v>607</v>
      </c>
      <c r="C377" s="15"/>
      <c r="D377" s="15"/>
      <c r="E377" s="15"/>
      <c r="F377" s="43">
        <f>F378</f>
        <v>0</v>
      </c>
      <c r="G377" s="43">
        <f>G378</f>
        <v>2800000</v>
      </c>
      <c r="H377" s="43">
        <f>H378</f>
        <v>0</v>
      </c>
    </row>
    <row r="378" spans="1:8" ht="12.75">
      <c r="A378" s="68" t="s">
        <v>167</v>
      </c>
      <c r="B378" s="22" t="s">
        <v>607</v>
      </c>
      <c r="C378" s="15" t="s">
        <v>220</v>
      </c>
      <c r="D378" s="15" t="s">
        <v>203</v>
      </c>
      <c r="E378" s="15" t="s">
        <v>211</v>
      </c>
      <c r="F378" s="43">
        <v>0</v>
      </c>
      <c r="G378" s="13">
        <v>2800000</v>
      </c>
      <c r="H378" s="13">
        <v>0</v>
      </c>
    </row>
    <row r="379" spans="1:8" ht="12.75">
      <c r="A379" s="1" t="s">
        <v>359</v>
      </c>
      <c r="B379" s="22" t="s">
        <v>380</v>
      </c>
      <c r="C379" s="15"/>
      <c r="D379" s="15"/>
      <c r="E379" s="15"/>
      <c r="F379" s="13">
        <f>F380</f>
        <v>50000</v>
      </c>
      <c r="G379" s="13">
        <f>G380</f>
        <v>0</v>
      </c>
      <c r="H379" s="13">
        <f>H380</f>
        <v>0</v>
      </c>
    </row>
    <row r="380" spans="1:8" ht="12.75">
      <c r="A380" s="21" t="s">
        <v>227</v>
      </c>
      <c r="B380" s="22" t="s">
        <v>380</v>
      </c>
      <c r="C380" s="15" t="s">
        <v>226</v>
      </c>
      <c r="D380" s="15" t="s">
        <v>203</v>
      </c>
      <c r="E380" s="15" t="s">
        <v>211</v>
      </c>
      <c r="F380" s="43">
        <v>50000</v>
      </c>
      <c r="G380" s="13">
        <v>0</v>
      </c>
      <c r="H380" s="13">
        <v>0</v>
      </c>
    </row>
    <row r="381" spans="1:8" ht="22.5">
      <c r="A381" s="35" t="s">
        <v>191</v>
      </c>
      <c r="B381" s="16" t="s">
        <v>511</v>
      </c>
      <c r="C381" s="15"/>
      <c r="D381" s="15"/>
      <c r="E381" s="15"/>
      <c r="F381" s="13">
        <f>F382</f>
        <v>4618100</v>
      </c>
      <c r="G381" s="13">
        <f>G382</f>
        <v>4618100</v>
      </c>
      <c r="H381" s="13">
        <f>H382</f>
        <v>4618100</v>
      </c>
    </row>
    <row r="382" spans="1:8" ht="22.5">
      <c r="A382" s="21" t="s">
        <v>416</v>
      </c>
      <c r="B382" s="16" t="s">
        <v>511</v>
      </c>
      <c r="C382" s="15" t="s">
        <v>415</v>
      </c>
      <c r="D382" s="15" t="s">
        <v>203</v>
      </c>
      <c r="E382" s="15" t="s">
        <v>211</v>
      </c>
      <c r="F382" s="43">
        <v>4618100</v>
      </c>
      <c r="G382" s="43">
        <v>4618100</v>
      </c>
      <c r="H382" s="43">
        <v>4618100</v>
      </c>
    </row>
    <row r="383" spans="1:8" ht="101.25">
      <c r="A383" s="23" t="s">
        <v>584</v>
      </c>
      <c r="B383" s="16" t="s">
        <v>510</v>
      </c>
      <c r="C383" s="15"/>
      <c r="D383" s="15"/>
      <c r="E383" s="15"/>
      <c r="F383" s="13">
        <f>F384</f>
        <v>359200</v>
      </c>
      <c r="G383" s="13">
        <f>G384</f>
        <v>359200</v>
      </c>
      <c r="H383" s="13">
        <f>H384</f>
        <v>359200</v>
      </c>
    </row>
    <row r="384" spans="1:8" ht="12.75">
      <c r="A384" s="1" t="s">
        <v>166</v>
      </c>
      <c r="B384" s="16" t="s">
        <v>510</v>
      </c>
      <c r="C384" s="15" t="s">
        <v>220</v>
      </c>
      <c r="D384" s="15" t="s">
        <v>203</v>
      </c>
      <c r="E384" s="15" t="s">
        <v>211</v>
      </c>
      <c r="F384" s="43">
        <v>359200</v>
      </c>
      <c r="G384" s="43">
        <v>359200</v>
      </c>
      <c r="H384" s="43">
        <v>359200</v>
      </c>
    </row>
    <row r="385" spans="1:8" ht="22.5">
      <c r="A385" s="18" t="s">
        <v>195</v>
      </c>
      <c r="B385" s="22" t="s">
        <v>378</v>
      </c>
      <c r="C385" s="15"/>
      <c r="D385" s="15"/>
      <c r="E385" s="15"/>
      <c r="F385" s="13">
        <f>F386+F387</f>
        <v>630000</v>
      </c>
      <c r="G385" s="13">
        <f>G386+G387</f>
        <v>0</v>
      </c>
      <c r="H385" s="13">
        <f>H386+H387</f>
        <v>0</v>
      </c>
    </row>
    <row r="386" spans="1:8" ht="22.5">
      <c r="A386" s="1" t="s">
        <v>238</v>
      </c>
      <c r="B386" s="22" t="s">
        <v>378</v>
      </c>
      <c r="C386" s="15" t="s">
        <v>237</v>
      </c>
      <c r="D386" s="15" t="s">
        <v>203</v>
      </c>
      <c r="E386" s="15" t="s">
        <v>211</v>
      </c>
      <c r="F386" s="43">
        <v>250000</v>
      </c>
      <c r="G386" s="13">
        <v>0</v>
      </c>
      <c r="H386" s="13">
        <v>0</v>
      </c>
    </row>
    <row r="387" spans="1:8" ht="12.75">
      <c r="A387" s="1" t="s">
        <v>166</v>
      </c>
      <c r="B387" s="22" t="s">
        <v>378</v>
      </c>
      <c r="C387" s="15" t="s">
        <v>220</v>
      </c>
      <c r="D387" s="15" t="s">
        <v>203</v>
      </c>
      <c r="E387" s="15" t="s">
        <v>211</v>
      </c>
      <c r="F387" s="43">
        <v>380000</v>
      </c>
      <c r="G387" s="13">
        <v>0</v>
      </c>
      <c r="H387" s="13">
        <v>0</v>
      </c>
    </row>
    <row r="388" spans="1:8" ht="22.5">
      <c r="A388" s="1" t="s">
        <v>543</v>
      </c>
      <c r="B388" s="22" t="s">
        <v>379</v>
      </c>
      <c r="C388" s="15"/>
      <c r="D388" s="15"/>
      <c r="E388" s="15"/>
      <c r="F388" s="13">
        <f>F389</f>
        <v>880000</v>
      </c>
      <c r="G388" s="13">
        <f>G389</f>
        <v>0</v>
      </c>
      <c r="H388" s="13">
        <f>H389</f>
        <v>0</v>
      </c>
    </row>
    <row r="389" spans="1:8" ht="12.75">
      <c r="A389" s="1" t="s">
        <v>166</v>
      </c>
      <c r="B389" s="22" t="s">
        <v>379</v>
      </c>
      <c r="C389" s="15" t="s">
        <v>220</v>
      </c>
      <c r="D389" s="15" t="s">
        <v>203</v>
      </c>
      <c r="E389" s="15" t="s">
        <v>211</v>
      </c>
      <c r="F389" s="43">
        <v>880000</v>
      </c>
      <c r="G389" s="13">
        <v>0</v>
      </c>
      <c r="H389" s="13">
        <v>0</v>
      </c>
    </row>
    <row r="390" spans="1:8" ht="22.5">
      <c r="A390" s="1" t="s">
        <v>389</v>
      </c>
      <c r="B390" s="14" t="s">
        <v>111</v>
      </c>
      <c r="C390" s="15"/>
      <c r="D390" s="15"/>
      <c r="E390" s="15"/>
      <c r="F390" s="13">
        <f aca="true" t="shared" si="9" ref="F390:H391">F391</f>
        <v>415600</v>
      </c>
      <c r="G390" s="13">
        <f t="shared" si="9"/>
        <v>432600</v>
      </c>
      <c r="H390" s="13">
        <f t="shared" si="9"/>
        <v>450600</v>
      </c>
    </row>
    <row r="391" spans="1:8" ht="22.5">
      <c r="A391" s="17" t="s">
        <v>589</v>
      </c>
      <c r="B391" s="16" t="s">
        <v>592</v>
      </c>
      <c r="C391" s="15"/>
      <c r="D391" s="15"/>
      <c r="E391" s="15"/>
      <c r="F391" s="13">
        <f t="shared" si="9"/>
        <v>415600</v>
      </c>
      <c r="G391" s="13">
        <f t="shared" si="9"/>
        <v>432600</v>
      </c>
      <c r="H391" s="13">
        <f t="shared" si="9"/>
        <v>450600</v>
      </c>
    </row>
    <row r="392" spans="1:8" ht="12.75">
      <c r="A392" s="4" t="s">
        <v>149</v>
      </c>
      <c r="B392" s="16" t="s">
        <v>592</v>
      </c>
      <c r="C392" s="15" t="s">
        <v>229</v>
      </c>
      <c r="D392" s="15" t="s">
        <v>211</v>
      </c>
      <c r="E392" s="15" t="s">
        <v>206</v>
      </c>
      <c r="F392" s="43">
        <v>415600</v>
      </c>
      <c r="G392" s="43">
        <v>432600</v>
      </c>
      <c r="H392" s="43">
        <v>450600</v>
      </c>
    </row>
    <row r="393" spans="1:8" ht="33.75">
      <c r="A393" s="3" t="s">
        <v>597</v>
      </c>
      <c r="B393" s="14" t="s">
        <v>118</v>
      </c>
      <c r="C393" s="15"/>
      <c r="D393" s="15"/>
      <c r="E393" s="15"/>
      <c r="F393" s="13">
        <f aca="true" t="shared" si="10" ref="F393:H394">F394</f>
        <v>100000</v>
      </c>
      <c r="G393" s="13">
        <f t="shared" si="10"/>
        <v>100000</v>
      </c>
      <c r="H393" s="13">
        <f t="shared" si="10"/>
        <v>100000</v>
      </c>
    </row>
    <row r="394" spans="1:8" ht="12.75">
      <c r="A394" s="21" t="s">
        <v>360</v>
      </c>
      <c r="B394" s="16" t="s">
        <v>11</v>
      </c>
      <c r="C394" s="15"/>
      <c r="D394" s="15"/>
      <c r="E394" s="15"/>
      <c r="F394" s="13">
        <f t="shared" si="10"/>
        <v>100000</v>
      </c>
      <c r="G394" s="13">
        <f t="shared" si="10"/>
        <v>100000</v>
      </c>
      <c r="H394" s="13">
        <f t="shared" si="10"/>
        <v>100000</v>
      </c>
    </row>
    <row r="395" spans="1:8" ht="33.75">
      <c r="A395" s="3" t="s">
        <v>321</v>
      </c>
      <c r="B395" s="16" t="s">
        <v>11</v>
      </c>
      <c r="C395" s="16" t="s">
        <v>320</v>
      </c>
      <c r="D395" s="15" t="s">
        <v>204</v>
      </c>
      <c r="E395" s="15" t="s">
        <v>207</v>
      </c>
      <c r="F395" s="43">
        <v>100000</v>
      </c>
      <c r="G395" s="43">
        <v>100000</v>
      </c>
      <c r="H395" s="43">
        <v>100000</v>
      </c>
    </row>
    <row r="396" spans="1:8" ht="22.5">
      <c r="A396" s="4" t="s">
        <v>187</v>
      </c>
      <c r="B396" s="14" t="s">
        <v>119</v>
      </c>
      <c r="C396" s="15"/>
      <c r="D396" s="15"/>
      <c r="E396" s="15"/>
      <c r="F396" s="13">
        <f>F397+F403+F399+F401</f>
        <v>213519800</v>
      </c>
      <c r="G396" s="13">
        <f>G397+G403+G399+G401</f>
        <v>135191549.74</v>
      </c>
      <c r="H396" s="13">
        <f>H397+H403+H399+H401</f>
        <v>122377900</v>
      </c>
    </row>
    <row r="397" spans="1:8" ht="33.75">
      <c r="A397" s="1" t="s">
        <v>91</v>
      </c>
      <c r="B397" s="16" t="s">
        <v>381</v>
      </c>
      <c r="C397" s="15"/>
      <c r="D397" s="15"/>
      <c r="E397" s="15"/>
      <c r="F397" s="13">
        <f>F398</f>
        <v>40000000</v>
      </c>
      <c r="G397" s="13">
        <f>G398</f>
        <v>40000000</v>
      </c>
      <c r="H397" s="13">
        <f>H398</f>
        <v>40000000</v>
      </c>
    </row>
    <row r="398" spans="1:8" ht="12.75">
      <c r="A398" s="21" t="s">
        <v>95</v>
      </c>
      <c r="B398" s="16" t="s">
        <v>381</v>
      </c>
      <c r="C398" s="15" t="s">
        <v>88</v>
      </c>
      <c r="D398" s="15" t="s">
        <v>204</v>
      </c>
      <c r="E398" s="15" t="s">
        <v>210</v>
      </c>
      <c r="F398" s="43">
        <v>40000000</v>
      </c>
      <c r="G398" s="43">
        <v>40000000</v>
      </c>
      <c r="H398" s="43">
        <v>40000000</v>
      </c>
    </row>
    <row r="399" spans="1:8" ht="22.5">
      <c r="A399" s="4" t="s">
        <v>323</v>
      </c>
      <c r="B399" s="14" t="s">
        <v>322</v>
      </c>
      <c r="C399" s="15"/>
      <c r="D399" s="15"/>
      <c r="E399" s="15"/>
      <c r="F399" s="13">
        <f>F400</f>
        <v>6904526.3100000005</v>
      </c>
      <c r="G399" s="13">
        <f>G400</f>
        <v>0</v>
      </c>
      <c r="H399" s="13">
        <f>H400</f>
        <v>0</v>
      </c>
    </row>
    <row r="400" spans="1:8" ht="22.5">
      <c r="A400" s="21" t="s">
        <v>240</v>
      </c>
      <c r="B400" s="14" t="s">
        <v>322</v>
      </c>
      <c r="C400" s="15" t="s">
        <v>239</v>
      </c>
      <c r="D400" s="15" t="s">
        <v>204</v>
      </c>
      <c r="E400" s="15" t="s">
        <v>210</v>
      </c>
      <c r="F400" s="43">
        <f>4000000+2904526.31</f>
        <v>6904526.3100000005</v>
      </c>
      <c r="G400" s="13">
        <v>0</v>
      </c>
      <c r="H400" s="13">
        <v>0</v>
      </c>
    </row>
    <row r="401" spans="1:8" ht="22.5">
      <c r="A401" s="4" t="s">
        <v>325</v>
      </c>
      <c r="B401" s="14" t="s">
        <v>324</v>
      </c>
      <c r="C401" s="15"/>
      <c r="D401" s="15"/>
      <c r="E401" s="15"/>
      <c r="F401" s="13">
        <f>F402</f>
        <v>10000000</v>
      </c>
      <c r="G401" s="13">
        <f>G402</f>
        <v>0</v>
      </c>
      <c r="H401" s="13">
        <f>H402</f>
        <v>0</v>
      </c>
    </row>
    <row r="402" spans="1:8" ht="12.75">
      <c r="A402" s="1" t="s">
        <v>166</v>
      </c>
      <c r="B402" s="14" t="s">
        <v>324</v>
      </c>
      <c r="C402" s="15" t="s">
        <v>220</v>
      </c>
      <c r="D402" s="15" t="s">
        <v>204</v>
      </c>
      <c r="E402" s="15" t="s">
        <v>210</v>
      </c>
      <c r="F402" s="43">
        <v>10000000</v>
      </c>
      <c r="G402" s="13">
        <v>0</v>
      </c>
      <c r="H402" s="13">
        <v>0</v>
      </c>
    </row>
    <row r="403" spans="1:8" ht="22.5">
      <c r="A403" s="36" t="s">
        <v>289</v>
      </c>
      <c r="B403" s="16" t="s">
        <v>512</v>
      </c>
      <c r="C403" s="15"/>
      <c r="D403" s="15"/>
      <c r="E403" s="15"/>
      <c r="F403" s="13">
        <f>F404</f>
        <v>156615273.69</v>
      </c>
      <c r="G403" s="13">
        <f>G404</f>
        <v>95191549.74</v>
      </c>
      <c r="H403" s="13">
        <f>H404</f>
        <v>82377900</v>
      </c>
    </row>
    <row r="404" spans="1:8" ht="12.75">
      <c r="A404" s="1" t="s">
        <v>166</v>
      </c>
      <c r="B404" s="16" t="s">
        <v>512</v>
      </c>
      <c r="C404" s="15" t="s">
        <v>220</v>
      </c>
      <c r="D404" s="15" t="s">
        <v>204</v>
      </c>
      <c r="E404" s="15" t="s">
        <v>210</v>
      </c>
      <c r="F404" s="42">
        <v>156615273.69</v>
      </c>
      <c r="G404" s="43">
        <v>95191549.74</v>
      </c>
      <c r="H404" s="43">
        <v>82377900</v>
      </c>
    </row>
    <row r="405" spans="1:8" ht="22.5">
      <c r="A405" s="4" t="s">
        <v>188</v>
      </c>
      <c r="B405" s="14" t="s">
        <v>121</v>
      </c>
      <c r="C405" s="15"/>
      <c r="D405" s="15"/>
      <c r="E405" s="15"/>
      <c r="F405" s="13">
        <f>F406+F409</f>
        <v>10050000</v>
      </c>
      <c r="G405" s="13">
        <f>G406+G409</f>
        <v>10050000</v>
      </c>
      <c r="H405" s="13">
        <f>H406+H409</f>
        <v>10050000</v>
      </c>
    </row>
    <row r="406" spans="1:8" ht="12.75">
      <c r="A406" s="25" t="s">
        <v>97</v>
      </c>
      <c r="B406" s="16" t="s">
        <v>5</v>
      </c>
      <c r="C406" s="15"/>
      <c r="D406" s="15"/>
      <c r="E406" s="15"/>
      <c r="F406" s="13">
        <f>F407+F408</f>
        <v>550000</v>
      </c>
      <c r="G406" s="13">
        <f>G407+G408</f>
        <v>550000</v>
      </c>
      <c r="H406" s="13">
        <f>H407+H408</f>
        <v>550000</v>
      </c>
    </row>
    <row r="407" spans="1:8" ht="12.75">
      <c r="A407" s="4" t="s">
        <v>166</v>
      </c>
      <c r="B407" s="16" t="s">
        <v>5</v>
      </c>
      <c r="C407" s="15" t="s">
        <v>220</v>
      </c>
      <c r="D407" s="15" t="s">
        <v>200</v>
      </c>
      <c r="E407" s="15" t="s">
        <v>215</v>
      </c>
      <c r="F407" s="43">
        <v>400000</v>
      </c>
      <c r="G407" s="43">
        <v>400000</v>
      </c>
      <c r="H407" s="43">
        <v>400000</v>
      </c>
    </row>
    <row r="408" spans="1:8" ht="12.75">
      <c r="A408" s="4" t="s">
        <v>166</v>
      </c>
      <c r="B408" s="16" t="s">
        <v>5</v>
      </c>
      <c r="C408" s="15" t="s">
        <v>220</v>
      </c>
      <c r="D408" s="15" t="s">
        <v>209</v>
      </c>
      <c r="E408" s="15" t="s">
        <v>210</v>
      </c>
      <c r="F408" s="43">
        <v>150000</v>
      </c>
      <c r="G408" s="43">
        <v>150000</v>
      </c>
      <c r="H408" s="43">
        <v>150000</v>
      </c>
    </row>
    <row r="409" spans="1:8" ht="45">
      <c r="A409" s="62" t="s">
        <v>265</v>
      </c>
      <c r="B409" s="16" t="s">
        <v>368</v>
      </c>
      <c r="C409" s="15"/>
      <c r="D409" s="15"/>
      <c r="E409" s="15"/>
      <c r="F409" s="6">
        <f>F410</f>
        <v>9500000</v>
      </c>
      <c r="G409" s="6">
        <f>G410</f>
        <v>9500000</v>
      </c>
      <c r="H409" s="6">
        <f>H410</f>
        <v>9500000</v>
      </c>
    </row>
    <row r="410" spans="1:8" ht="12.75">
      <c r="A410" s="1" t="s">
        <v>95</v>
      </c>
      <c r="B410" s="16" t="s">
        <v>368</v>
      </c>
      <c r="C410" s="15" t="s">
        <v>88</v>
      </c>
      <c r="D410" s="15" t="s">
        <v>204</v>
      </c>
      <c r="E410" s="15" t="s">
        <v>210</v>
      </c>
      <c r="F410" s="43">
        <v>9500000</v>
      </c>
      <c r="G410" s="43">
        <v>9500000</v>
      </c>
      <c r="H410" s="43">
        <v>9500000</v>
      </c>
    </row>
    <row r="411" spans="1:8" ht="22.5">
      <c r="A411" s="1" t="s">
        <v>354</v>
      </c>
      <c r="B411" s="14" t="s">
        <v>120</v>
      </c>
      <c r="C411" s="15"/>
      <c r="D411" s="15"/>
      <c r="E411" s="15"/>
      <c r="F411" s="13">
        <f>F416+F414+F412</f>
        <v>1479000</v>
      </c>
      <c r="G411" s="13">
        <f>G416+G414+G412</f>
        <v>1585000</v>
      </c>
      <c r="H411" s="13">
        <f>H416+H414+H412</f>
        <v>1070700</v>
      </c>
    </row>
    <row r="412" spans="1:8" ht="22.5">
      <c r="A412" s="1" t="s">
        <v>560</v>
      </c>
      <c r="B412" s="16" t="s">
        <v>340</v>
      </c>
      <c r="C412" s="15"/>
      <c r="D412" s="15"/>
      <c r="E412" s="15"/>
      <c r="F412" s="13">
        <f>F413</f>
        <v>180000</v>
      </c>
      <c r="G412" s="13">
        <f>G413</f>
        <v>180000</v>
      </c>
      <c r="H412" s="13">
        <f>H413</f>
        <v>0</v>
      </c>
    </row>
    <row r="413" spans="1:8" ht="12.75">
      <c r="A413" s="1" t="s">
        <v>166</v>
      </c>
      <c r="B413" s="16" t="s">
        <v>340</v>
      </c>
      <c r="C413" s="16" t="s">
        <v>220</v>
      </c>
      <c r="D413" s="15" t="s">
        <v>204</v>
      </c>
      <c r="E413" s="15" t="s">
        <v>205</v>
      </c>
      <c r="F413" s="43">
        <v>180000</v>
      </c>
      <c r="G413" s="43">
        <v>180000</v>
      </c>
      <c r="H413" s="43">
        <v>0</v>
      </c>
    </row>
    <row r="414" spans="1:8" ht="33.75">
      <c r="A414" s="18" t="s">
        <v>288</v>
      </c>
      <c r="B414" s="16" t="s">
        <v>513</v>
      </c>
      <c r="C414" s="16"/>
      <c r="D414" s="15"/>
      <c r="E414" s="15"/>
      <c r="F414" s="13">
        <f>F415</f>
        <v>1070700</v>
      </c>
      <c r="G414" s="13">
        <f>G415</f>
        <v>1070700</v>
      </c>
      <c r="H414" s="13">
        <f>H415</f>
        <v>1070700</v>
      </c>
    </row>
    <row r="415" spans="1:8" ht="12.75">
      <c r="A415" s="1" t="s">
        <v>166</v>
      </c>
      <c r="B415" s="16" t="s">
        <v>513</v>
      </c>
      <c r="C415" s="16" t="s">
        <v>220</v>
      </c>
      <c r="D415" s="15" t="s">
        <v>204</v>
      </c>
      <c r="E415" s="15" t="s">
        <v>205</v>
      </c>
      <c r="F415" s="43">
        <v>1070700</v>
      </c>
      <c r="G415" s="43">
        <v>1070700</v>
      </c>
      <c r="H415" s="43">
        <v>1070700</v>
      </c>
    </row>
    <row r="416" spans="1:8" ht="22.5">
      <c r="A416" s="4" t="s">
        <v>0</v>
      </c>
      <c r="B416" s="16" t="s">
        <v>10</v>
      </c>
      <c r="C416" s="15"/>
      <c r="D416" s="15"/>
      <c r="E416" s="15"/>
      <c r="F416" s="13">
        <f>F417</f>
        <v>228300</v>
      </c>
      <c r="G416" s="13">
        <f>G417</f>
        <v>334300</v>
      </c>
      <c r="H416" s="13">
        <f>H417</f>
        <v>0</v>
      </c>
    </row>
    <row r="417" spans="1:8" ht="12.75">
      <c r="A417" s="4" t="s">
        <v>166</v>
      </c>
      <c r="B417" s="16" t="s">
        <v>10</v>
      </c>
      <c r="C417" s="15" t="s">
        <v>220</v>
      </c>
      <c r="D417" s="15" t="s">
        <v>204</v>
      </c>
      <c r="E417" s="15" t="s">
        <v>205</v>
      </c>
      <c r="F417" s="6">
        <v>228300</v>
      </c>
      <c r="G417" s="6">
        <v>334300</v>
      </c>
      <c r="H417" s="43">
        <v>0</v>
      </c>
    </row>
    <row r="418" spans="1:8" ht="22.5">
      <c r="A418" s="4" t="s">
        <v>266</v>
      </c>
      <c r="B418" s="14" t="s">
        <v>122</v>
      </c>
      <c r="C418" s="15"/>
      <c r="D418" s="15"/>
      <c r="E418" s="15"/>
      <c r="F418" s="13">
        <f aca="true" t="shared" si="11" ref="F418:H419">F419</f>
        <v>70000</v>
      </c>
      <c r="G418" s="13">
        <f t="shared" si="11"/>
        <v>70000</v>
      </c>
      <c r="H418" s="13">
        <f t="shared" si="11"/>
        <v>70000</v>
      </c>
    </row>
    <row r="419" spans="1:8" ht="22.5">
      <c r="A419" s="25" t="s">
        <v>99</v>
      </c>
      <c r="B419" s="16" t="s">
        <v>16</v>
      </c>
      <c r="C419" s="15"/>
      <c r="D419" s="15"/>
      <c r="E419" s="15"/>
      <c r="F419" s="13">
        <f t="shared" si="11"/>
        <v>70000</v>
      </c>
      <c r="G419" s="13">
        <f t="shared" si="11"/>
        <v>70000</v>
      </c>
      <c r="H419" s="13">
        <f t="shared" si="11"/>
        <v>70000</v>
      </c>
    </row>
    <row r="420" spans="1:8" ht="12.75">
      <c r="A420" s="4" t="s">
        <v>166</v>
      </c>
      <c r="B420" s="16" t="s">
        <v>16</v>
      </c>
      <c r="C420" s="15" t="s">
        <v>220</v>
      </c>
      <c r="D420" s="15" t="s">
        <v>209</v>
      </c>
      <c r="E420" s="15" t="s">
        <v>205</v>
      </c>
      <c r="F420" s="43">
        <v>70000</v>
      </c>
      <c r="G420" s="43">
        <v>70000</v>
      </c>
      <c r="H420" s="43">
        <v>70000</v>
      </c>
    </row>
    <row r="421" spans="1:8" ht="22.5">
      <c r="A421" s="19" t="s">
        <v>386</v>
      </c>
      <c r="B421" s="14" t="s">
        <v>143</v>
      </c>
      <c r="C421" s="15"/>
      <c r="D421" s="15"/>
      <c r="E421" s="15"/>
      <c r="F421" s="13">
        <f>F422+F424+F444+F440+F438+F432+F434+F427+F429+F442+F436+F446+F448+F450</f>
        <v>112155937.37</v>
      </c>
      <c r="G421" s="13">
        <f>G422+G424+G444+G440+G438+G432+G434+G427+G429+G442+G436+G446+G448+G450</f>
        <v>334818337.37</v>
      </c>
      <c r="H421" s="13">
        <f>H422+H424+H444+H440+H438+H432+H434+H427+H429+H442+H436+H446+H448+H450</f>
        <v>336045337.37</v>
      </c>
    </row>
    <row r="422" spans="1:8" ht="12.75">
      <c r="A422" s="19" t="s">
        <v>359</v>
      </c>
      <c r="B422" s="14" t="s">
        <v>433</v>
      </c>
      <c r="C422" s="15"/>
      <c r="D422" s="15"/>
      <c r="E422" s="15"/>
      <c r="F422" s="13">
        <f>F423</f>
        <v>400000</v>
      </c>
      <c r="G422" s="13">
        <f>G423</f>
        <v>400000</v>
      </c>
      <c r="H422" s="13">
        <f>H423</f>
        <v>400000</v>
      </c>
    </row>
    <row r="423" spans="1:8" ht="12.75">
      <c r="A423" s="19" t="s">
        <v>227</v>
      </c>
      <c r="B423" s="14" t="s">
        <v>433</v>
      </c>
      <c r="C423" s="15" t="s">
        <v>226</v>
      </c>
      <c r="D423" s="15" t="s">
        <v>212</v>
      </c>
      <c r="E423" s="15" t="s">
        <v>201</v>
      </c>
      <c r="F423" s="43">
        <v>400000</v>
      </c>
      <c r="G423" s="43">
        <v>400000</v>
      </c>
      <c r="H423" s="43">
        <v>400000</v>
      </c>
    </row>
    <row r="424" spans="1:8" ht="12.75">
      <c r="A424" s="37" t="s">
        <v>366</v>
      </c>
      <c r="B424" s="16" t="s">
        <v>365</v>
      </c>
      <c r="C424" s="16"/>
      <c r="D424" s="15"/>
      <c r="E424" s="15"/>
      <c r="F424" s="6">
        <f>F425+F426</f>
        <v>34346737.370000005</v>
      </c>
      <c r="G424" s="6">
        <f>G425+G426</f>
        <v>31346737.37</v>
      </c>
      <c r="H424" s="6">
        <f>H425+H426</f>
        <v>30846737.37</v>
      </c>
    </row>
    <row r="425" spans="1:8" ht="33.75">
      <c r="A425" s="19" t="s">
        <v>230</v>
      </c>
      <c r="B425" s="16" t="s">
        <v>365</v>
      </c>
      <c r="C425" s="16" t="s">
        <v>228</v>
      </c>
      <c r="D425" s="15" t="s">
        <v>212</v>
      </c>
      <c r="E425" s="15" t="s">
        <v>201</v>
      </c>
      <c r="F425" s="43">
        <v>29346737.37</v>
      </c>
      <c r="G425" s="43">
        <v>29346737.37</v>
      </c>
      <c r="H425" s="43">
        <v>29346737.37</v>
      </c>
    </row>
    <row r="426" spans="1:8" ht="12.75">
      <c r="A426" s="19" t="s">
        <v>149</v>
      </c>
      <c r="B426" s="16" t="s">
        <v>365</v>
      </c>
      <c r="C426" s="16" t="s">
        <v>229</v>
      </c>
      <c r="D426" s="15" t="s">
        <v>212</v>
      </c>
      <c r="E426" s="15" t="s">
        <v>201</v>
      </c>
      <c r="F426" s="43">
        <v>5000000</v>
      </c>
      <c r="G426" s="43">
        <v>2000000</v>
      </c>
      <c r="H426" s="43">
        <v>1500000</v>
      </c>
    </row>
    <row r="427" spans="1:8" ht="22.5">
      <c r="A427" s="18" t="s">
        <v>357</v>
      </c>
      <c r="B427" s="16" t="s">
        <v>314</v>
      </c>
      <c r="C427" s="16"/>
      <c r="D427" s="16"/>
      <c r="E427" s="16"/>
      <c r="F427" s="6">
        <f>F428</f>
        <v>4000000</v>
      </c>
      <c r="G427" s="6">
        <f>G428</f>
        <v>4000000</v>
      </c>
      <c r="H427" s="6">
        <f>H428</f>
        <v>25000000</v>
      </c>
    </row>
    <row r="428" spans="1:8" ht="22.5">
      <c r="A428" s="17" t="s">
        <v>240</v>
      </c>
      <c r="B428" s="16" t="s">
        <v>314</v>
      </c>
      <c r="C428" s="16" t="s">
        <v>239</v>
      </c>
      <c r="D428" s="16" t="s">
        <v>212</v>
      </c>
      <c r="E428" s="16" t="s">
        <v>205</v>
      </c>
      <c r="F428" s="43">
        <f>2000000+2000000</f>
        <v>4000000</v>
      </c>
      <c r="G428" s="43">
        <f>2000000+2000000</f>
        <v>4000000</v>
      </c>
      <c r="H428" s="43">
        <v>25000000</v>
      </c>
    </row>
    <row r="429" spans="1:8" ht="22.5">
      <c r="A429" s="1" t="s">
        <v>356</v>
      </c>
      <c r="B429" s="16" t="s">
        <v>355</v>
      </c>
      <c r="C429" s="16"/>
      <c r="D429" s="16"/>
      <c r="E429" s="16"/>
      <c r="F429" s="6">
        <f>F431+F430</f>
        <v>3500000</v>
      </c>
      <c r="G429" s="6">
        <f>G431</f>
        <v>0</v>
      </c>
      <c r="H429" s="6">
        <f>H431</f>
        <v>0</v>
      </c>
    </row>
    <row r="430" spans="1:8" ht="12.75">
      <c r="A430" s="4" t="s">
        <v>166</v>
      </c>
      <c r="B430" s="16" t="s">
        <v>355</v>
      </c>
      <c r="C430" s="16" t="s">
        <v>220</v>
      </c>
      <c r="D430" s="16" t="s">
        <v>212</v>
      </c>
      <c r="E430" s="16" t="s">
        <v>201</v>
      </c>
      <c r="F430" s="43">
        <v>1500000</v>
      </c>
      <c r="G430" s="13">
        <v>0</v>
      </c>
      <c r="H430" s="13">
        <v>0</v>
      </c>
    </row>
    <row r="431" spans="1:8" ht="12.75">
      <c r="A431" s="4" t="s">
        <v>166</v>
      </c>
      <c r="B431" s="16" t="s">
        <v>355</v>
      </c>
      <c r="C431" s="16" t="s">
        <v>220</v>
      </c>
      <c r="D431" s="16" t="s">
        <v>212</v>
      </c>
      <c r="E431" s="16" t="s">
        <v>205</v>
      </c>
      <c r="F431" s="43">
        <v>2000000</v>
      </c>
      <c r="G431" s="13">
        <v>0</v>
      </c>
      <c r="H431" s="13">
        <v>0</v>
      </c>
    </row>
    <row r="432" spans="1:8" ht="12.75">
      <c r="A432" s="25" t="s">
        <v>150</v>
      </c>
      <c r="B432" s="16" t="s">
        <v>18</v>
      </c>
      <c r="C432" s="16"/>
      <c r="D432" s="16"/>
      <c r="E432" s="16"/>
      <c r="F432" s="13">
        <f>F433</f>
        <v>3000000</v>
      </c>
      <c r="G432" s="13">
        <f>G433</f>
        <v>2000000</v>
      </c>
      <c r="H432" s="13">
        <f>H433</f>
        <v>2000000</v>
      </c>
    </row>
    <row r="433" spans="1:8" ht="12.75">
      <c r="A433" s="1" t="s">
        <v>166</v>
      </c>
      <c r="B433" s="16" t="s">
        <v>18</v>
      </c>
      <c r="C433" s="16" t="s">
        <v>220</v>
      </c>
      <c r="D433" s="16" t="s">
        <v>212</v>
      </c>
      <c r="E433" s="16" t="s">
        <v>201</v>
      </c>
      <c r="F433" s="43">
        <v>3000000</v>
      </c>
      <c r="G433" s="43">
        <v>2000000</v>
      </c>
      <c r="H433" s="43">
        <v>2000000</v>
      </c>
    </row>
    <row r="434" spans="1:8" ht="22.5">
      <c r="A434" s="19" t="s">
        <v>518</v>
      </c>
      <c r="B434" s="16" t="s">
        <v>519</v>
      </c>
      <c r="C434" s="16"/>
      <c r="D434" s="16"/>
      <c r="E434" s="16"/>
      <c r="F434" s="6">
        <f>F435</f>
        <v>0</v>
      </c>
      <c r="G434" s="6">
        <f>G435</f>
        <v>259589700</v>
      </c>
      <c r="H434" s="6">
        <f>H435</f>
        <v>224500000</v>
      </c>
    </row>
    <row r="435" spans="1:8" ht="22.5">
      <c r="A435" s="17" t="s">
        <v>240</v>
      </c>
      <c r="B435" s="16" t="s">
        <v>519</v>
      </c>
      <c r="C435" s="16" t="s">
        <v>239</v>
      </c>
      <c r="D435" s="16" t="s">
        <v>212</v>
      </c>
      <c r="E435" s="16" t="s">
        <v>205</v>
      </c>
      <c r="F435" s="13">
        <v>0</v>
      </c>
      <c r="G435" s="13">
        <v>259589700</v>
      </c>
      <c r="H435" s="43">
        <v>224500000</v>
      </c>
    </row>
    <row r="436" spans="1:8" ht="22.5">
      <c r="A436" s="1" t="s">
        <v>401</v>
      </c>
      <c r="B436" s="16" t="s">
        <v>514</v>
      </c>
      <c r="C436" s="16"/>
      <c r="D436" s="16"/>
      <c r="E436" s="16"/>
      <c r="F436" s="6">
        <f>F437</f>
        <v>3445100</v>
      </c>
      <c r="G436" s="6">
        <f>G437</f>
        <v>3445100</v>
      </c>
      <c r="H436" s="6">
        <f>H437</f>
        <v>3445100</v>
      </c>
    </row>
    <row r="437" spans="1:8" ht="12.75">
      <c r="A437" s="19" t="s">
        <v>149</v>
      </c>
      <c r="B437" s="16" t="s">
        <v>514</v>
      </c>
      <c r="C437" s="16" t="s">
        <v>229</v>
      </c>
      <c r="D437" s="16" t="s">
        <v>212</v>
      </c>
      <c r="E437" s="16" t="s">
        <v>201</v>
      </c>
      <c r="F437" s="6">
        <v>3445100</v>
      </c>
      <c r="G437" s="6">
        <v>3445100</v>
      </c>
      <c r="H437" s="6">
        <v>3445100</v>
      </c>
    </row>
    <row r="438" spans="1:8" ht="22.5">
      <c r="A438" s="18" t="s">
        <v>403</v>
      </c>
      <c r="B438" s="22" t="s">
        <v>520</v>
      </c>
      <c r="C438" s="16"/>
      <c r="D438" s="16"/>
      <c r="E438" s="16"/>
      <c r="F438" s="6">
        <f>F439</f>
        <v>975000</v>
      </c>
      <c r="G438" s="6">
        <f>G439</f>
        <v>975000</v>
      </c>
      <c r="H438" s="6">
        <f>H439</f>
        <v>975000</v>
      </c>
    </row>
    <row r="439" spans="1:8" ht="12.75">
      <c r="A439" s="4" t="s">
        <v>166</v>
      </c>
      <c r="B439" s="22" t="s">
        <v>520</v>
      </c>
      <c r="C439" s="16" t="s">
        <v>220</v>
      </c>
      <c r="D439" s="16" t="s">
        <v>212</v>
      </c>
      <c r="E439" s="16" t="s">
        <v>201</v>
      </c>
      <c r="F439" s="13">
        <v>975000</v>
      </c>
      <c r="G439" s="13">
        <v>975000</v>
      </c>
      <c r="H439" s="13">
        <v>975000</v>
      </c>
    </row>
    <row r="440" spans="1:8" ht="22.5">
      <c r="A440" s="19" t="s">
        <v>423</v>
      </c>
      <c r="B440" s="22" t="s">
        <v>515</v>
      </c>
      <c r="C440" s="16"/>
      <c r="D440" s="16"/>
      <c r="E440" s="16"/>
      <c r="F440" s="6">
        <f>F441</f>
        <v>567200</v>
      </c>
      <c r="G440" s="6">
        <f>G441</f>
        <v>567200</v>
      </c>
      <c r="H440" s="6">
        <f>H441</f>
        <v>567200</v>
      </c>
    </row>
    <row r="441" spans="1:8" ht="12.75">
      <c r="A441" s="4" t="s">
        <v>166</v>
      </c>
      <c r="B441" s="22" t="s">
        <v>515</v>
      </c>
      <c r="C441" s="16" t="s">
        <v>220</v>
      </c>
      <c r="D441" s="16" t="s">
        <v>212</v>
      </c>
      <c r="E441" s="16" t="s">
        <v>201</v>
      </c>
      <c r="F441" s="13">
        <v>567200</v>
      </c>
      <c r="G441" s="13">
        <v>567200</v>
      </c>
      <c r="H441" s="13">
        <v>567200</v>
      </c>
    </row>
    <row r="442" spans="1:8" ht="33.75">
      <c r="A442" s="19" t="s">
        <v>402</v>
      </c>
      <c r="B442" s="22" t="s">
        <v>516</v>
      </c>
      <c r="C442" s="16"/>
      <c r="D442" s="16"/>
      <c r="E442" s="16"/>
      <c r="F442" s="13">
        <f>F443</f>
        <v>2083800</v>
      </c>
      <c r="G442" s="13">
        <f>G443</f>
        <v>2083800</v>
      </c>
      <c r="H442" s="13">
        <f>H443</f>
        <v>2083800</v>
      </c>
    </row>
    <row r="443" spans="1:8" ht="33.75">
      <c r="A443" s="19" t="s">
        <v>230</v>
      </c>
      <c r="B443" s="22" t="s">
        <v>516</v>
      </c>
      <c r="C443" s="16" t="s">
        <v>228</v>
      </c>
      <c r="D443" s="16" t="s">
        <v>212</v>
      </c>
      <c r="E443" s="16" t="s">
        <v>201</v>
      </c>
      <c r="F443" s="13">
        <v>2083800</v>
      </c>
      <c r="G443" s="13">
        <v>2083800</v>
      </c>
      <c r="H443" s="13">
        <v>2083800</v>
      </c>
    </row>
    <row r="444" spans="1:8" ht="22.5">
      <c r="A444" s="1" t="s">
        <v>424</v>
      </c>
      <c r="B444" s="22" t="s">
        <v>517</v>
      </c>
      <c r="C444" s="16"/>
      <c r="D444" s="16"/>
      <c r="E444" s="16"/>
      <c r="F444" s="6">
        <f>F445</f>
        <v>410800</v>
      </c>
      <c r="G444" s="6">
        <f>G445</f>
        <v>410800</v>
      </c>
      <c r="H444" s="6">
        <f>H445</f>
        <v>410800</v>
      </c>
    </row>
    <row r="445" spans="1:8" ht="12.75">
      <c r="A445" s="4" t="s">
        <v>166</v>
      </c>
      <c r="B445" s="22" t="s">
        <v>517</v>
      </c>
      <c r="C445" s="16" t="s">
        <v>220</v>
      </c>
      <c r="D445" s="16" t="s">
        <v>212</v>
      </c>
      <c r="E445" s="16" t="s">
        <v>201</v>
      </c>
      <c r="F445" s="6">
        <v>410800</v>
      </c>
      <c r="G445" s="6">
        <v>410800</v>
      </c>
      <c r="H445" s="6">
        <v>410800</v>
      </c>
    </row>
    <row r="446" spans="1:8" ht="33.75">
      <c r="A446" s="1" t="s">
        <v>610</v>
      </c>
      <c r="B446" s="22" t="s">
        <v>609</v>
      </c>
      <c r="C446" s="16"/>
      <c r="D446" s="16"/>
      <c r="E446" s="16"/>
      <c r="F446" s="6">
        <f>F447</f>
        <v>30000000</v>
      </c>
      <c r="G446" s="6">
        <f>G447</f>
        <v>30000000</v>
      </c>
      <c r="H446" s="6">
        <f>H447</f>
        <v>45816700</v>
      </c>
    </row>
    <row r="447" spans="1:8" ht="12.75">
      <c r="A447" s="19" t="s">
        <v>166</v>
      </c>
      <c r="B447" s="22" t="s">
        <v>609</v>
      </c>
      <c r="C447" s="16" t="s">
        <v>220</v>
      </c>
      <c r="D447" s="16" t="s">
        <v>212</v>
      </c>
      <c r="E447" s="16" t="s">
        <v>201</v>
      </c>
      <c r="F447" s="6">
        <v>30000000</v>
      </c>
      <c r="G447" s="6">
        <v>30000000</v>
      </c>
      <c r="H447" s="43">
        <v>45816700</v>
      </c>
    </row>
    <row r="448" spans="1:8" ht="12.75">
      <c r="A448" s="19" t="s">
        <v>612</v>
      </c>
      <c r="B448" s="22" t="s">
        <v>611</v>
      </c>
      <c r="C448" s="16"/>
      <c r="D448" s="16"/>
      <c r="E448" s="16"/>
      <c r="F448" s="6">
        <f>F449</f>
        <v>25000000</v>
      </c>
      <c r="G448" s="6">
        <f>G449</f>
        <v>0</v>
      </c>
      <c r="H448" s="6">
        <f>H449</f>
        <v>0</v>
      </c>
    </row>
    <row r="449" spans="1:8" ht="12.75">
      <c r="A449" s="19" t="s">
        <v>166</v>
      </c>
      <c r="B449" s="22" t="s">
        <v>611</v>
      </c>
      <c r="C449" s="16" t="s">
        <v>220</v>
      </c>
      <c r="D449" s="16" t="s">
        <v>212</v>
      </c>
      <c r="E449" s="16" t="s">
        <v>201</v>
      </c>
      <c r="F449" s="6">
        <v>25000000</v>
      </c>
      <c r="G449" s="6">
        <v>0</v>
      </c>
      <c r="H449" s="6">
        <v>0</v>
      </c>
    </row>
    <row r="450" spans="1:8" ht="22.5">
      <c r="A450" s="19" t="s">
        <v>614</v>
      </c>
      <c r="B450" s="22" t="s">
        <v>613</v>
      </c>
      <c r="C450" s="16"/>
      <c r="D450" s="16"/>
      <c r="E450" s="16"/>
      <c r="F450" s="6">
        <f>F451</f>
        <v>4427300</v>
      </c>
      <c r="G450" s="6">
        <f>G451</f>
        <v>0</v>
      </c>
      <c r="H450" s="6">
        <f>H451</f>
        <v>0</v>
      </c>
    </row>
    <row r="451" spans="1:8" ht="12.75">
      <c r="A451" s="19" t="s">
        <v>166</v>
      </c>
      <c r="B451" s="22" t="s">
        <v>613</v>
      </c>
      <c r="C451" s="16" t="s">
        <v>220</v>
      </c>
      <c r="D451" s="16" t="s">
        <v>212</v>
      </c>
      <c r="E451" s="16" t="s">
        <v>201</v>
      </c>
      <c r="F451" s="6">
        <v>4427300</v>
      </c>
      <c r="G451" s="6">
        <v>0</v>
      </c>
      <c r="H451" s="6">
        <v>0</v>
      </c>
    </row>
    <row r="452" spans="1:8" ht="22.5">
      <c r="A452" s="17" t="s">
        <v>160</v>
      </c>
      <c r="B452" s="14" t="s">
        <v>101</v>
      </c>
      <c r="C452" s="15"/>
      <c r="D452" s="15"/>
      <c r="E452" s="15"/>
      <c r="F452" s="13">
        <f>F455+F453</f>
        <v>968300</v>
      </c>
      <c r="G452" s="13">
        <f>G455+G453</f>
        <v>887300</v>
      </c>
      <c r="H452" s="13">
        <f>H455+H453</f>
        <v>887300</v>
      </c>
    </row>
    <row r="453" spans="1:8" ht="22.5">
      <c r="A453" s="4" t="s">
        <v>102</v>
      </c>
      <c r="B453" s="14" t="s">
        <v>9</v>
      </c>
      <c r="C453" s="15"/>
      <c r="D453" s="15"/>
      <c r="E453" s="15"/>
      <c r="F453" s="13">
        <f>F454</f>
        <v>81000</v>
      </c>
      <c r="G453" s="13">
        <f>G454</f>
        <v>0</v>
      </c>
      <c r="H453" s="13">
        <f>H454</f>
        <v>0</v>
      </c>
    </row>
    <row r="454" spans="1:8" ht="12.75">
      <c r="A454" s="4" t="s">
        <v>166</v>
      </c>
      <c r="B454" s="14" t="s">
        <v>9</v>
      </c>
      <c r="C454" s="15" t="s">
        <v>220</v>
      </c>
      <c r="D454" s="15" t="s">
        <v>204</v>
      </c>
      <c r="E454" s="15" t="s">
        <v>200</v>
      </c>
      <c r="F454" s="43">
        <v>81000</v>
      </c>
      <c r="G454" s="13">
        <v>0</v>
      </c>
      <c r="H454" s="13">
        <v>0</v>
      </c>
    </row>
    <row r="455" spans="1:8" ht="12.75">
      <c r="A455" s="4" t="s">
        <v>286</v>
      </c>
      <c r="B455" s="16" t="s">
        <v>287</v>
      </c>
      <c r="C455" s="16"/>
      <c r="D455" s="15"/>
      <c r="E455" s="15"/>
      <c r="F455" s="6">
        <f>F456+F457+F458</f>
        <v>887300</v>
      </c>
      <c r="G455" s="6">
        <f>G456+G457+G458</f>
        <v>887300</v>
      </c>
      <c r="H455" s="6">
        <f>H456+H457+H458</f>
        <v>887300</v>
      </c>
    </row>
    <row r="456" spans="1:8" ht="12.75">
      <c r="A456" s="37" t="s">
        <v>157</v>
      </c>
      <c r="B456" s="16" t="s">
        <v>287</v>
      </c>
      <c r="C456" s="16" t="s">
        <v>217</v>
      </c>
      <c r="D456" s="15" t="s">
        <v>204</v>
      </c>
      <c r="E456" s="15" t="s">
        <v>200</v>
      </c>
      <c r="F456" s="43">
        <v>540000</v>
      </c>
      <c r="G456" s="43">
        <v>540000</v>
      </c>
      <c r="H456" s="43">
        <v>540000</v>
      </c>
    </row>
    <row r="457" spans="1:8" ht="22.5">
      <c r="A457" s="37" t="s">
        <v>158</v>
      </c>
      <c r="B457" s="16" t="s">
        <v>287</v>
      </c>
      <c r="C457" s="16" t="s">
        <v>156</v>
      </c>
      <c r="D457" s="15" t="s">
        <v>204</v>
      </c>
      <c r="E457" s="15" t="s">
        <v>200</v>
      </c>
      <c r="F457" s="43">
        <v>163080</v>
      </c>
      <c r="G457" s="43">
        <v>163080</v>
      </c>
      <c r="H457" s="43">
        <v>163080</v>
      </c>
    </row>
    <row r="458" spans="1:8" ht="12.75">
      <c r="A458" s="4" t="s">
        <v>166</v>
      </c>
      <c r="B458" s="16" t="s">
        <v>287</v>
      </c>
      <c r="C458" s="16" t="s">
        <v>220</v>
      </c>
      <c r="D458" s="15" t="s">
        <v>204</v>
      </c>
      <c r="E458" s="15" t="s">
        <v>200</v>
      </c>
      <c r="F458" s="43">
        <v>184220</v>
      </c>
      <c r="G458" s="43">
        <v>184220</v>
      </c>
      <c r="H458" s="43">
        <v>184220</v>
      </c>
    </row>
    <row r="459" spans="1:8" ht="22.5">
      <c r="A459" s="1" t="s">
        <v>521</v>
      </c>
      <c r="B459" s="16" t="s">
        <v>523</v>
      </c>
      <c r="C459" s="16"/>
      <c r="D459" s="15"/>
      <c r="E459" s="15"/>
      <c r="F459" s="43">
        <f aca="true" t="shared" si="12" ref="F459:H460">F460</f>
        <v>1742600</v>
      </c>
      <c r="G459" s="43">
        <f t="shared" si="12"/>
        <v>0</v>
      </c>
      <c r="H459" s="43">
        <f t="shared" si="12"/>
        <v>0</v>
      </c>
    </row>
    <row r="460" spans="1:8" ht="22.5">
      <c r="A460" s="1" t="s">
        <v>522</v>
      </c>
      <c r="B460" s="16" t="s">
        <v>524</v>
      </c>
      <c r="C460" s="16"/>
      <c r="D460" s="15"/>
      <c r="E460" s="15"/>
      <c r="F460" s="43">
        <f t="shared" si="12"/>
        <v>1742600</v>
      </c>
      <c r="G460" s="43">
        <f t="shared" si="12"/>
        <v>0</v>
      </c>
      <c r="H460" s="43">
        <f t="shared" si="12"/>
        <v>0</v>
      </c>
    </row>
    <row r="461" spans="1:8" ht="12.75">
      <c r="A461" s="1" t="s">
        <v>166</v>
      </c>
      <c r="B461" s="16" t="s">
        <v>524</v>
      </c>
      <c r="C461" s="16" t="s">
        <v>220</v>
      </c>
      <c r="D461" s="15" t="s">
        <v>200</v>
      </c>
      <c r="E461" s="15" t="s">
        <v>215</v>
      </c>
      <c r="F461" s="43">
        <v>1742600</v>
      </c>
      <c r="G461" s="13">
        <v>0</v>
      </c>
      <c r="H461" s="13">
        <v>0</v>
      </c>
    </row>
    <row r="462" spans="1:8" ht="22.5">
      <c r="A462" s="17" t="s">
        <v>547</v>
      </c>
      <c r="B462" s="14" t="s">
        <v>161</v>
      </c>
      <c r="C462" s="15"/>
      <c r="D462" s="15"/>
      <c r="E462" s="15"/>
      <c r="F462" s="13">
        <f aca="true" t="shared" si="13" ref="F462:H463">F463</f>
        <v>3950000</v>
      </c>
      <c r="G462" s="13">
        <f t="shared" si="13"/>
        <v>3950000</v>
      </c>
      <c r="H462" s="13">
        <f t="shared" si="13"/>
        <v>3950000</v>
      </c>
    </row>
    <row r="463" spans="1:8" ht="22.5">
      <c r="A463" s="25" t="s">
        <v>548</v>
      </c>
      <c r="B463" s="16" t="s">
        <v>6</v>
      </c>
      <c r="C463" s="15"/>
      <c r="D463" s="15"/>
      <c r="E463" s="15"/>
      <c r="F463" s="13">
        <f t="shared" si="13"/>
        <v>3950000</v>
      </c>
      <c r="G463" s="13">
        <f t="shared" si="13"/>
        <v>3950000</v>
      </c>
      <c r="H463" s="13">
        <f t="shared" si="13"/>
        <v>3950000</v>
      </c>
    </row>
    <row r="464" spans="1:8" ht="12.75">
      <c r="A464" s="20" t="s">
        <v>167</v>
      </c>
      <c r="B464" s="16" t="s">
        <v>6</v>
      </c>
      <c r="C464" s="15" t="s">
        <v>220</v>
      </c>
      <c r="D464" s="15" t="s">
        <v>200</v>
      </c>
      <c r="E464" s="15" t="s">
        <v>215</v>
      </c>
      <c r="F464" s="43">
        <v>3950000</v>
      </c>
      <c r="G464" s="43">
        <v>3950000</v>
      </c>
      <c r="H464" s="43">
        <v>3950000</v>
      </c>
    </row>
    <row r="465" spans="1:8" ht="33.75">
      <c r="A465" s="20" t="s">
        <v>351</v>
      </c>
      <c r="B465" s="16" t="s">
        <v>67</v>
      </c>
      <c r="C465" s="15"/>
      <c r="D465" s="15"/>
      <c r="E465" s="15"/>
      <c r="F465" s="6">
        <f>F466+F468</f>
        <v>2235000</v>
      </c>
      <c r="G465" s="6">
        <f>G466+G468</f>
        <v>0</v>
      </c>
      <c r="H465" s="6">
        <f>H466+H468</f>
        <v>0</v>
      </c>
    </row>
    <row r="466" spans="1:8" ht="22.5">
      <c r="A466" s="18" t="s">
        <v>342</v>
      </c>
      <c r="B466" s="16" t="s">
        <v>341</v>
      </c>
      <c r="C466" s="15"/>
      <c r="D466" s="15"/>
      <c r="E466" s="15"/>
      <c r="F466" s="6">
        <f>F467</f>
        <v>1000000</v>
      </c>
      <c r="G466" s="6">
        <f>G467</f>
        <v>0</v>
      </c>
      <c r="H466" s="6">
        <f>H467</f>
        <v>0</v>
      </c>
    </row>
    <row r="467" spans="1:8" ht="12.75">
      <c r="A467" s="1" t="s">
        <v>95</v>
      </c>
      <c r="B467" s="16" t="s">
        <v>341</v>
      </c>
      <c r="C467" s="16" t="s">
        <v>88</v>
      </c>
      <c r="D467" s="15" t="s">
        <v>206</v>
      </c>
      <c r="E467" s="15" t="s">
        <v>205</v>
      </c>
      <c r="F467" s="43">
        <v>1000000</v>
      </c>
      <c r="G467" s="13">
        <v>0</v>
      </c>
      <c r="H467" s="13">
        <v>0</v>
      </c>
    </row>
    <row r="468" spans="1:8" ht="22.5">
      <c r="A468" s="47" t="s">
        <v>585</v>
      </c>
      <c r="B468" s="48" t="s">
        <v>418</v>
      </c>
      <c r="C468" s="16"/>
      <c r="D468" s="15"/>
      <c r="E468" s="15"/>
      <c r="F468" s="6">
        <f aca="true" t="shared" si="14" ref="F468:H469">F469</f>
        <v>1235000</v>
      </c>
      <c r="G468" s="6">
        <f t="shared" si="14"/>
        <v>0</v>
      </c>
      <c r="H468" s="6">
        <f t="shared" si="14"/>
        <v>0</v>
      </c>
    </row>
    <row r="469" spans="1:8" ht="24">
      <c r="A469" s="69" t="s">
        <v>417</v>
      </c>
      <c r="B469" s="48" t="s">
        <v>525</v>
      </c>
      <c r="C469" s="16"/>
      <c r="D469" s="15"/>
      <c r="E469" s="15"/>
      <c r="F469" s="6">
        <f t="shared" si="14"/>
        <v>1235000</v>
      </c>
      <c r="G469" s="6">
        <f t="shared" si="14"/>
        <v>0</v>
      </c>
      <c r="H469" s="6">
        <f t="shared" si="14"/>
        <v>0</v>
      </c>
    </row>
    <row r="470" spans="1:8" ht="12.75">
      <c r="A470" s="1" t="s">
        <v>95</v>
      </c>
      <c r="B470" s="48" t="s">
        <v>525</v>
      </c>
      <c r="C470" s="16" t="s">
        <v>88</v>
      </c>
      <c r="D470" s="15" t="s">
        <v>206</v>
      </c>
      <c r="E470" s="15" t="s">
        <v>205</v>
      </c>
      <c r="F470" s="43">
        <v>1235000</v>
      </c>
      <c r="G470" s="13">
        <v>0</v>
      </c>
      <c r="H470" s="13">
        <v>0</v>
      </c>
    </row>
    <row r="471" spans="1:8" ht="22.5">
      <c r="A471" s="1" t="s">
        <v>598</v>
      </c>
      <c r="B471" s="14" t="s">
        <v>19</v>
      </c>
      <c r="C471" s="38"/>
      <c r="D471" s="38"/>
      <c r="E471" s="38"/>
      <c r="F471" s="13">
        <f aca="true" t="shared" si="15" ref="F471:H472">F472</f>
        <v>1412900</v>
      </c>
      <c r="G471" s="13">
        <f t="shared" si="15"/>
        <v>1412900</v>
      </c>
      <c r="H471" s="13">
        <f t="shared" si="15"/>
        <v>1412900</v>
      </c>
    </row>
    <row r="472" spans="1:8" ht="12.75">
      <c r="A472" s="1" t="s">
        <v>21</v>
      </c>
      <c r="B472" s="16" t="s">
        <v>20</v>
      </c>
      <c r="C472" s="38"/>
      <c r="D472" s="38"/>
      <c r="E472" s="38"/>
      <c r="F472" s="13">
        <f t="shared" si="15"/>
        <v>1412900</v>
      </c>
      <c r="G472" s="13">
        <f t="shared" si="15"/>
        <v>1412900</v>
      </c>
      <c r="H472" s="13">
        <f t="shared" si="15"/>
        <v>1412900</v>
      </c>
    </row>
    <row r="473" spans="1:8" ht="22.5">
      <c r="A473" s="1" t="s">
        <v>312</v>
      </c>
      <c r="B473" s="16" t="s">
        <v>20</v>
      </c>
      <c r="C473" s="15" t="s">
        <v>311</v>
      </c>
      <c r="D473" s="15" t="s">
        <v>204</v>
      </c>
      <c r="E473" s="15" t="s">
        <v>205</v>
      </c>
      <c r="F473" s="6">
        <v>1412900</v>
      </c>
      <c r="G473" s="6">
        <v>1412900</v>
      </c>
      <c r="H473" s="6">
        <v>1412900</v>
      </c>
    </row>
    <row r="474" spans="1:8" ht="22.5">
      <c r="A474" s="3" t="s">
        <v>82</v>
      </c>
      <c r="B474" s="16" t="s">
        <v>83</v>
      </c>
      <c r="C474" s="15"/>
      <c r="D474" s="15"/>
      <c r="E474" s="15"/>
      <c r="F474" s="6">
        <f aca="true" t="shared" si="16" ref="F474:H475">F475</f>
        <v>70000</v>
      </c>
      <c r="G474" s="6">
        <f t="shared" si="16"/>
        <v>70000</v>
      </c>
      <c r="H474" s="6">
        <f t="shared" si="16"/>
        <v>70000</v>
      </c>
    </row>
    <row r="475" spans="1:8" ht="36">
      <c r="A475" s="68" t="s">
        <v>554</v>
      </c>
      <c r="B475" s="16" t="s">
        <v>84</v>
      </c>
      <c r="C475" s="15"/>
      <c r="D475" s="15"/>
      <c r="E475" s="15"/>
      <c r="F475" s="6">
        <f t="shared" si="16"/>
        <v>70000</v>
      </c>
      <c r="G475" s="6">
        <f t="shared" si="16"/>
        <v>70000</v>
      </c>
      <c r="H475" s="6">
        <f t="shared" si="16"/>
        <v>70000</v>
      </c>
    </row>
    <row r="476" spans="1:8" ht="12.75">
      <c r="A476" s="3" t="s">
        <v>167</v>
      </c>
      <c r="B476" s="16" t="s">
        <v>84</v>
      </c>
      <c r="C476" s="15" t="s">
        <v>220</v>
      </c>
      <c r="D476" s="15" t="s">
        <v>200</v>
      </c>
      <c r="E476" s="15" t="s">
        <v>215</v>
      </c>
      <c r="F476" s="43">
        <v>70000</v>
      </c>
      <c r="G476" s="43">
        <v>70000</v>
      </c>
      <c r="H476" s="43">
        <v>70000</v>
      </c>
    </row>
    <row r="477" spans="1:8" ht="33.75">
      <c r="A477" s="1" t="s">
        <v>595</v>
      </c>
      <c r="B477" s="16" t="s">
        <v>86</v>
      </c>
      <c r="C477" s="15"/>
      <c r="D477" s="15"/>
      <c r="E477" s="15"/>
      <c r="F477" s="6">
        <f>F478+F480</f>
        <v>1255000</v>
      </c>
      <c r="G477" s="6">
        <f>G478+G480</f>
        <v>1255000</v>
      </c>
      <c r="H477" s="6">
        <f>H478+H480</f>
        <v>1255000</v>
      </c>
    </row>
    <row r="478" spans="1:8" ht="22.5">
      <c r="A478" s="1" t="s">
        <v>358</v>
      </c>
      <c r="B478" s="16" t="s">
        <v>87</v>
      </c>
      <c r="C478" s="16"/>
      <c r="D478" s="16"/>
      <c r="E478" s="16"/>
      <c r="F478" s="6">
        <f>F479</f>
        <v>955000</v>
      </c>
      <c r="G478" s="6">
        <f>G479</f>
        <v>955000</v>
      </c>
      <c r="H478" s="6">
        <f>H479</f>
        <v>955000</v>
      </c>
    </row>
    <row r="479" spans="1:8" ht="22.5">
      <c r="A479" s="1" t="s">
        <v>312</v>
      </c>
      <c r="B479" s="16" t="s">
        <v>87</v>
      </c>
      <c r="C479" s="16" t="s">
        <v>311</v>
      </c>
      <c r="D479" s="16" t="s">
        <v>211</v>
      </c>
      <c r="E479" s="16" t="s">
        <v>203</v>
      </c>
      <c r="F479" s="43">
        <v>955000</v>
      </c>
      <c r="G479" s="43">
        <v>955000</v>
      </c>
      <c r="H479" s="43">
        <v>955000</v>
      </c>
    </row>
    <row r="480" spans="1:8" ht="33.75">
      <c r="A480" s="18" t="s">
        <v>616</v>
      </c>
      <c r="B480" s="16" t="s">
        <v>615</v>
      </c>
      <c r="C480" s="16"/>
      <c r="D480" s="16"/>
      <c r="E480" s="16"/>
      <c r="F480" s="43">
        <f>F481</f>
        <v>300000</v>
      </c>
      <c r="G480" s="43">
        <f>G481</f>
        <v>300000</v>
      </c>
      <c r="H480" s="43">
        <f>H481</f>
        <v>300000</v>
      </c>
    </row>
    <row r="481" spans="1:8" ht="22.5">
      <c r="A481" s="18" t="s">
        <v>312</v>
      </c>
      <c r="B481" s="16" t="s">
        <v>615</v>
      </c>
      <c r="C481" s="16" t="s">
        <v>311</v>
      </c>
      <c r="D481" s="16" t="s">
        <v>211</v>
      </c>
      <c r="E481" s="16" t="s">
        <v>203</v>
      </c>
      <c r="F481" s="43">
        <v>300000</v>
      </c>
      <c r="G481" s="43">
        <v>300000</v>
      </c>
      <c r="H481" s="43">
        <v>300000</v>
      </c>
    </row>
    <row r="482" spans="1:8" s="63" customFormat="1" ht="33.75">
      <c r="A482" s="17" t="s">
        <v>352</v>
      </c>
      <c r="B482" s="16" t="s">
        <v>267</v>
      </c>
      <c r="C482" s="16"/>
      <c r="D482" s="16"/>
      <c r="E482" s="16"/>
      <c r="F482" s="6">
        <f aca="true" t="shared" si="17" ref="F482:H483">F483</f>
        <v>51110292.89</v>
      </c>
      <c r="G482" s="6">
        <f t="shared" si="17"/>
        <v>54115578.11</v>
      </c>
      <c r="H482" s="6">
        <f t="shared" si="17"/>
        <v>57297574.1</v>
      </c>
    </row>
    <row r="483" spans="1:8" s="63" customFormat="1" ht="33.75">
      <c r="A483" s="37" t="s">
        <v>334</v>
      </c>
      <c r="B483" s="16" t="s">
        <v>333</v>
      </c>
      <c r="C483" s="16"/>
      <c r="D483" s="16"/>
      <c r="E483" s="16"/>
      <c r="F483" s="6">
        <f t="shared" si="17"/>
        <v>51110292.89</v>
      </c>
      <c r="G483" s="6">
        <f t="shared" si="17"/>
        <v>54115578.11</v>
      </c>
      <c r="H483" s="6">
        <f t="shared" si="17"/>
        <v>57297574.1</v>
      </c>
    </row>
    <row r="484" spans="1:8" s="63" customFormat="1" ht="12.75">
      <c r="A484" s="1" t="s">
        <v>166</v>
      </c>
      <c r="B484" s="16" t="s">
        <v>333</v>
      </c>
      <c r="C484" s="16" t="s">
        <v>220</v>
      </c>
      <c r="D484" s="16" t="s">
        <v>206</v>
      </c>
      <c r="E484" s="16" t="s">
        <v>205</v>
      </c>
      <c r="F484" s="43">
        <v>51110292.89</v>
      </c>
      <c r="G484" s="43">
        <v>54115578.11</v>
      </c>
      <c r="H484" s="43">
        <v>57297574.1</v>
      </c>
    </row>
    <row r="485" spans="1:8" ht="22.5">
      <c r="A485" s="3" t="s">
        <v>599</v>
      </c>
      <c r="B485" s="16" t="s">
        <v>434</v>
      </c>
      <c r="C485" s="16"/>
      <c r="D485" s="16"/>
      <c r="E485" s="16"/>
      <c r="F485" s="13">
        <f>F486+F488</f>
        <v>68365710.12</v>
      </c>
      <c r="G485" s="13">
        <f>G486+G488</f>
        <v>4470210</v>
      </c>
      <c r="H485" s="13">
        <f>H486+H488</f>
        <v>0</v>
      </c>
    </row>
    <row r="486" spans="1:8" ht="45">
      <c r="A486" s="74" t="s">
        <v>437</v>
      </c>
      <c r="B486" s="16" t="s">
        <v>435</v>
      </c>
      <c r="C486" s="16"/>
      <c r="D486" s="16"/>
      <c r="E486" s="16"/>
      <c r="F486" s="13">
        <f>F487</f>
        <v>1902890.12</v>
      </c>
      <c r="G486" s="13">
        <f>G487</f>
        <v>0</v>
      </c>
      <c r="H486" s="13">
        <f>H487</f>
        <v>0</v>
      </c>
    </row>
    <row r="487" spans="1:8" ht="12.75">
      <c r="A487" s="50" t="s">
        <v>95</v>
      </c>
      <c r="B487" s="16" t="s">
        <v>435</v>
      </c>
      <c r="C487" s="16" t="s">
        <v>88</v>
      </c>
      <c r="D487" s="16" t="s">
        <v>205</v>
      </c>
      <c r="E487" s="16" t="s">
        <v>201</v>
      </c>
      <c r="F487" s="46">
        <v>1902890.12</v>
      </c>
      <c r="G487" s="13">
        <v>0</v>
      </c>
      <c r="H487" s="13">
        <v>0</v>
      </c>
    </row>
    <row r="488" spans="1:8" ht="33.75">
      <c r="A488" s="75" t="s">
        <v>438</v>
      </c>
      <c r="B488" s="16" t="s">
        <v>436</v>
      </c>
      <c r="C488" s="16"/>
      <c r="D488" s="16"/>
      <c r="E488" s="16"/>
      <c r="F488" s="13">
        <f>F489</f>
        <v>66462820</v>
      </c>
      <c r="G488" s="13">
        <f>G489</f>
        <v>4470210</v>
      </c>
      <c r="H488" s="13">
        <f>H489</f>
        <v>0</v>
      </c>
    </row>
    <row r="489" spans="1:8" ht="22.5">
      <c r="A489" s="17" t="s">
        <v>240</v>
      </c>
      <c r="B489" s="16" t="s">
        <v>436</v>
      </c>
      <c r="C489" s="16" t="s">
        <v>239</v>
      </c>
      <c r="D489" s="16" t="s">
        <v>205</v>
      </c>
      <c r="E489" s="16" t="s">
        <v>201</v>
      </c>
      <c r="F489" s="13">
        <v>66462820</v>
      </c>
      <c r="G489" s="13">
        <v>4470210</v>
      </c>
      <c r="H489" s="43">
        <v>0</v>
      </c>
    </row>
    <row r="490" spans="1:8" ht="22.5">
      <c r="A490" s="19" t="s">
        <v>383</v>
      </c>
      <c r="B490" s="16" t="s">
        <v>382</v>
      </c>
      <c r="C490" s="16"/>
      <c r="D490" s="16"/>
      <c r="E490" s="16"/>
      <c r="F490" s="13">
        <f>F491+F493</f>
        <v>9406035.31</v>
      </c>
      <c r="G490" s="13">
        <f>G491+G493</f>
        <v>0</v>
      </c>
      <c r="H490" s="13">
        <f>H491+H493</f>
        <v>0</v>
      </c>
    </row>
    <row r="491" spans="1:8" ht="24">
      <c r="A491" s="68" t="s">
        <v>618</v>
      </c>
      <c r="B491" s="16" t="s">
        <v>617</v>
      </c>
      <c r="C491" s="16"/>
      <c r="D491" s="16"/>
      <c r="E491" s="16"/>
      <c r="F491" s="13">
        <f>F492</f>
        <v>1444612.12</v>
      </c>
      <c r="G491" s="13">
        <f>G492</f>
        <v>0</v>
      </c>
      <c r="H491" s="13">
        <f>H492</f>
        <v>0</v>
      </c>
    </row>
    <row r="492" spans="1:8" ht="12.75">
      <c r="A492" s="1" t="s">
        <v>95</v>
      </c>
      <c r="B492" s="16" t="s">
        <v>617</v>
      </c>
      <c r="C492" s="16" t="s">
        <v>88</v>
      </c>
      <c r="D492" s="16" t="s">
        <v>205</v>
      </c>
      <c r="E492" s="16" t="s">
        <v>203</v>
      </c>
      <c r="F492" s="13">
        <v>1444612.12</v>
      </c>
      <c r="G492" s="13">
        <v>0</v>
      </c>
      <c r="H492" s="13">
        <v>0</v>
      </c>
    </row>
    <row r="493" spans="1:8" ht="12.75">
      <c r="A493" s="1" t="s">
        <v>384</v>
      </c>
      <c r="B493" s="16" t="s">
        <v>526</v>
      </c>
      <c r="C493" s="16"/>
      <c r="D493" s="16"/>
      <c r="E493" s="16"/>
      <c r="F493" s="13">
        <f>F494</f>
        <v>7961423.19</v>
      </c>
      <c r="G493" s="13">
        <f>G494</f>
        <v>0</v>
      </c>
      <c r="H493" s="13">
        <f>H494</f>
        <v>0</v>
      </c>
    </row>
    <row r="494" spans="1:8" ht="12.75">
      <c r="A494" s="1" t="s">
        <v>95</v>
      </c>
      <c r="B494" s="16" t="s">
        <v>526</v>
      </c>
      <c r="C494" s="16" t="s">
        <v>88</v>
      </c>
      <c r="D494" s="16" t="s">
        <v>205</v>
      </c>
      <c r="E494" s="16" t="s">
        <v>203</v>
      </c>
      <c r="F494" s="13">
        <v>7961423.19</v>
      </c>
      <c r="G494" s="13">
        <v>0</v>
      </c>
      <c r="H494" s="13">
        <v>0</v>
      </c>
    </row>
    <row r="495" spans="1:9" ht="33.75">
      <c r="A495" s="3" t="s">
        <v>542</v>
      </c>
      <c r="B495" s="14" t="s">
        <v>269</v>
      </c>
      <c r="C495" s="15"/>
      <c r="D495" s="15"/>
      <c r="E495" s="15"/>
      <c r="F495" s="13">
        <f>F496</f>
        <v>442700</v>
      </c>
      <c r="G495" s="13">
        <f>G496</f>
        <v>442700</v>
      </c>
      <c r="H495" s="13">
        <f>H496</f>
        <v>442700</v>
      </c>
      <c r="I495" s="73"/>
    </row>
    <row r="496" spans="1:8" ht="33.75">
      <c r="A496" s="3" t="s">
        <v>283</v>
      </c>
      <c r="B496" s="16" t="s">
        <v>277</v>
      </c>
      <c r="C496" s="15"/>
      <c r="D496" s="15"/>
      <c r="E496" s="15"/>
      <c r="F496" s="13">
        <f>F499+F498+F497</f>
        <v>442700</v>
      </c>
      <c r="G496" s="13">
        <f>G499+G498+G497</f>
        <v>442700</v>
      </c>
      <c r="H496" s="13">
        <f>H499+H498+H497</f>
        <v>442700</v>
      </c>
    </row>
    <row r="497" spans="1:8" ht="12.75">
      <c r="A497" s="1" t="s">
        <v>166</v>
      </c>
      <c r="B497" s="16" t="s">
        <v>277</v>
      </c>
      <c r="C497" s="15" t="s">
        <v>220</v>
      </c>
      <c r="D497" s="15" t="s">
        <v>200</v>
      </c>
      <c r="E497" s="15" t="s">
        <v>215</v>
      </c>
      <c r="F497" s="13">
        <v>97700</v>
      </c>
      <c r="G497" s="13">
        <v>97700</v>
      </c>
      <c r="H497" s="13">
        <v>97700</v>
      </c>
    </row>
    <row r="498" spans="1:8" ht="12.75">
      <c r="A498" s="1" t="s">
        <v>166</v>
      </c>
      <c r="B498" s="16" t="s">
        <v>277</v>
      </c>
      <c r="C498" s="15" t="s">
        <v>220</v>
      </c>
      <c r="D498" s="15" t="s">
        <v>209</v>
      </c>
      <c r="E498" s="15" t="s">
        <v>210</v>
      </c>
      <c r="F498" s="13">
        <v>75000</v>
      </c>
      <c r="G498" s="13">
        <v>75000</v>
      </c>
      <c r="H498" s="13">
        <v>75000</v>
      </c>
    </row>
    <row r="499" spans="1:8" ht="12.75">
      <c r="A499" s="3" t="s">
        <v>149</v>
      </c>
      <c r="B499" s="16" t="s">
        <v>277</v>
      </c>
      <c r="C499" s="15" t="s">
        <v>229</v>
      </c>
      <c r="D499" s="15" t="s">
        <v>208</v>
      </c>
      <c r="E499" s="15" t="s">
        <v>200</v>
      </c>
      <c r="F499" s="43">
        <v>270000</v>
      </c>
      <c r="G499" s="43">
        <v>270000</v>
      </c>
      <c r="H499" s="43">
        <v>270000</v>
      </c>
    </row>
    <row r="500" spans="1:8" ht="22.5">
      <c r="A500" s="21" t="s">
        <v>600</v>
      </c>
      <c r="B500" s="14" t="s">
        <v>304</v>
      </c>
      <c r="C500" s="15"/>
      <c r="D500" s="15"/>
      <c r="E500" s="15"/>
      <c r="F500" s="13">
        <f>F503+F501</f>
        <v>2095600</v>
      </c>
      <c r="G500" s="13">
        <f>G503+G501</f>
        <v>1195600</v>
      </c>
      <c r="H500" s="13">
        <f>H503+H501</f>
        <v>1195600</v>
      </c>
    </row>
    <row r="501" spans="1:8" ht="45">
      <c r="A501" s="61" t="s">
        <v>330</v>
      </c>
      <c r="B501" s="14" t="s">
        <v>329</v>
      </c>
      <c r="C501" s="15"/>
      <c r="D501" s="15"/>
      <c r="E501" s="15"/>
      <c r="F501" s="13">
        <f>F502</f>
        <v>900000</v>
      </c>
      <c r="G501" s="13">
        <f>G502</f>
        <v>0</v>
      </c>
      <c r="H501" s="13">
        <f>H502</f>
        <v>0</v>
      </c>
    </row>
    <row r="502" spans="1:8" ht="12.75">
      <c r="A502" s="3" t="s">
        <v>149</v>
      </c>
      <c r="B502" s="14" t="s">
        <v>329</v>
      </c>
      <c r="C502" s="15" t="s">
        <v>229</v>
      </c>
      <c r="D502" s="15" t="s">
        <v>209</v>
      </c>
      <c r="E502" s="15" t="s">
        <v>200</v>
      </c>
      <c r="F502" s="43">
        <v>900000</v>
      </c>
      <c r="G502" s="13">
        <v>0</v>
      </c>
      <c r="H502" s="13">
        <v>0</v>
      </c>
    </row>
    <row r="503" spans="1:8" ht="45">
      <c r="A503" s="39" t="s">
        <v>282</v>
      </c>
      <c r="B503" s="16" t="s">
        <v>305</v>
      </c>
      <c r="C503" s="15"/>
      <c r="D503" s="15"/>
      <c r="E503" s="15"/>
      <c r="F503" s="6">
        <f>F504</f>
        <v>1195600</v>
      </c>
      <c r="G503" s="6">
        <f>G504</f>
        <v>1195600</v>
      </c>
      <c r="H503" s="6">
        <f>H504</f>
        <v>1195600</v>
      </c>
    </row>
    <row r="504" spans="1:8" ht="12.75">
      <c r="A504" s="3" t="s">
        <v>149</v>
      </c>
      <c r="B504" s="16" t="s">
        <v>305</v>
      </c>
      <c r="C504" s="15" t="s">
        <v>229</v>
      </c>
      <c r="D504" s="15" t="s">
        <v>209</v>
      </c>
      <c r="E504" s="15" t="s">
        <v>200</v>
      </c>
      <c r="F504" s="6">
        <v>1195600</v>
      </c>
      <c r="G504" s="6">
        <v>1195600</v>
      </c>
      <c r="H504" s="6">
        <v>1195600</v>
      </c>
    </row>
    <row r="505" spans="1:8" ht="22.5">
      <c r="A505" s="45" t="s">
        <v>527</v>
      </c>
      <c r="B505" s="48" t="s">
        <v>528</v>
      </c>
      <c r="C505" s="15"/>
      <c r="D505" s="15"/>
      <c r="E505" s="15"/>
      <c r="F505" s="5">
        <f aca="true" t="shared" si="18" ref="F505:H506">F506</f>
        <v>75486511.1</v>
      </c>
      <c r="G505" s="5">
        <f t="shared" si="18"/>
        <v>71712140.5</v>
      </c>
      <c r="H505" s="5">
        <f t="shared" si="18"/>
        <v>67937870</v>
      </c>
    </row>
    <row r="506" spans="1:8" ht="12.75">
      <c r="A506" s="1" t="s">
        <v>593</v>
      </c>
      <c r="B506" s="48" t="s">
        <v>529</v>
      </c>
      <c r="C506" s="15"/>
      <c r="D506" s="15"/>
      <c r="E506" s="15"/>
      <c r="F506" s="5">
        <f t="shared" si="18"/>
        <v>75486511.1</v>
      </c>
      <c r="G506" s="5">
        <f t="shared" si="18"/>
        <v>71712140.5</v>
      </c>
      <c r="H506" s="5">
        <f t="shared" si="18"/>
        <v>67937870</v>
      </c>
    </row>
    <row r="507" spans="1:8" ht="12.75">
      <c r="A507" s="4" t="s">
        <v>166</v>
      </c>
      <c r="B507" s="48" t="s">
        <v>529</v>
      </c>
      <c r="C507" s="15" t="s">
        <v>220</v>
      </c>
      <c r="D507" s="15" t="s">
        <v>200</v>
      </c>
      <c r="E507" s="15" t="s">
        <v>215</v>
      </c>
      <c r="F507" s="5">
        <v>75486511.1</v>
      </c>
      <c r="G507" s="5">
        <v>71712140.5</v>
      </c>
      <c r="H507" s="5">
        <v>67937870</v>
      </c>
    </row>
    <row r="508" spans="1:8" ht="12.75">
      <c r="A508" s="25" t="s">
        <v>100</v>
      </c>
      <c r="B508" s="14" t="s">
        <v>134</v>
      </c>
      <c r="C508" s="15"/>
      <c r="D508" s="15"/>
      <c r="E508" s="15"/>
      <c r="F508" s="13">
        <f>F509+F513+F515+F517+F519+F521+F523+F525+F527+F529+F532+F535+F568+F571+F573+F576+F578+F583+F585+F591+F593+F595+F599+F581+F587</f>
        <v>407049926.44</v>
      </c>
      <c r="G508" s="13">
        <f>G509+G513+G515+G517+G519+G521+G523+G525+G527+G529+G532+G535+G568+G571+G573+G576+G578+G583+G585+G591+G593+G595+G599+G581+G587</f>
        <v>357440058.3</v>
      </c>
      <c r="H508" s="13">
        <f>H509+H513+H515+H517+H519+H521+H523+H525+H527+H529+H532+H535+H568+H571+H573+H576+H578+H583+H585+H591+H593+H595+H599+H581+H587</f>
        <v>358188657.5</v>
      </c>
    </row>
    <row r="509" spans="1:8" ht="12.75">
      <c r="A509" s="4" t="s">
        <v>225</v>
      </c>
      <c r="B509" s="16" t="s">
        <v>530</v>
      </c>
      <c r="C509" s="15"/>
      <c r="D509" s="15"/>
      <c r="E509" s="15"/>
      <c r="F509" s="6">
        <f>F510+F511+F512</f>
        <v>2661300</v>
      </c>
      <c r="G509" s="6">
        <f>G510+G511+G512</f>
        <v>2661300</v>
      </c>
      <c r="H509" s="6">
        <f>H510+H511+H512</f>
        <v>2661300</v>
      </c>
    </row>
    <row r="510" spans="1:8" ht="12.75">
      <c r="A510" s="37" t="s">
        <v>157</v>
      </c>
      <c r="B510" s="16" t="s">
        <v>530</v>
      </c>
      <c r="C510" s="15" t="s">
        <v>217</v>
      </c>
      <c r="D510" s="15" t="s">
        <v>200</v>
      </c>
      <c r="E510" s="15" t="s">
        <v>204</v>
      </c>
      <c r="F510" s="42">
        <v>2108900</v>
      </c>
      <c r="G510" s="42">
        <v>2108900</v>
      </c>
      <c r="H510" s="42">
        <v>2108900</v>
      </c>
    </row>
    <row r="511" spans="1:8" ht="22.5">
      <c r="A511" s="37" t="s">
        <v>158</v>
      </c>
      <c r="B511" s="16" t="s">
        <v>530</v>
      </c>
      <c r="C511" s="15" t="s">
        <v>156</v>
      </c>
      <c r="D511" s="15" t="s">
        <v>200</v>
      </c>
      <c r="E511" s="15" t="s">
        <v>204</v>
      </c>
      <c r="F511" s="42">
        <v>422800</v>
      </c>
      <c r="G511" s="42">
        <v>422800</v>
      </c>
      <c r="H511" s="42">
        <v>422800</v>
      </c>
    </row>
    <row r="512" spans="1:8" ht="12.75">
      <c r="A512" s="4" t="s">
        <v>166</v>
      </c>
      <c r="B512" s="16" t="s">
        <v>530</v>
      </c>
      <c r="C512" s="15" t="s">
        <v>220</v>
      </c>
      <c r="D512" s="15" t="s">
        <v>200</v>
      </c>
      <c r="E512" s="15" t="s">
        <v>204</v>
      </c>
      <c r="F512" s="42">
        <f>43300+43000+43300</f>
        <v>129600</v>
      </c>
      <c r="G512" s="42">
        <f>43300+43000+43300</f>
        <v>129600</v>
      </c>
      <c r="H512" s="42">
        <f>43300+43000+43300</f>
        <v>129600</v>
      </c>
    </row>
    <row r="513" spans="1:8" ht="12.75">
      <c r="A513" s="1" t="s">
        <v>532</v>
      </c>
      <c r="B513" s="16" t="s">
        <v>531</v>
      </c>
      <c r="C513" s="15"/>
      <c r="D513" s="15"/>
      <c r="E513" s="15"/>
      <c r="F513" s="42">
        <f>F514</f>
        <v>11715176.07</v>
      </c>
      <c r="G513" s="42">
        <f>G514</f>
        <v>1762931.93</v>
      </c>
      <c r="H513" s="42">
        <f>H514</f>
        <v>1698931.13</v>
      </c>
    </row>
    <row r="514" spans="1:8" ht="12.75">
      <c r="A514" s="1" t="s">
        <v>145</v>
      </c>
      <c r="B514" s="16" t="s">
        <v>531</v>
      </c>
      <c r="C514" s="15" t="s">
        <v>144</v>
      </c>
      <c r="D514" s="15" t="s">
        <v>200</v>
      </c>
      <c r="E514" s="15" t="s">
        <v>212</v>
      </c>
      <c r="F514" s="42">
        <v>11715176.07</v>
      </c>
      <c r="G514" s="42">
        <v>1762931.93</v>
      </c>
      <c r="H514" s="42">
        <v>1698931.13</v>
      </c>
    </row>
    <row r="515" spans="1:8" ht="12.75">
      <c r="A515" s="1" t="s">
        <v>213</v>
      </c>
      <c r="B515" s="16" t="s">
        <v>22</v>
      </c>
      <c r="C515" s="15"/>
      <c r="D515" s="15"/>
      <c r="E515" s="15"/>
      <c r="F515" s="13">
        <f>F516</f>
        <v>700000</v>
      </c>
      <c r="G515" s="13">
        <f>G516</f>
        <v>700000</v>
      </c>
      <c r="H515" s="13">
        <f>H516</f>
        <v>700000</v>
      </c>
    </row>
    <row r="516" spans="1:8" ht="12.75">
      <c r="A516" s="1" t="s">
        <v>166</v>
      </c>
      <c r="B516" s="16" t="s">
        <v>22</v>
      </c>
      <c r="C516" s="15" t="s">
        <v>220</v>
      </c>
      <c r="D516" s="15" t="s">
        <v>204</v>
      </c>
      <c r="E516" s="15" t="s">
        <v>207</v>
      </c>
      <c r="F516" s="43">
        <v>700000</v>
      </c>
      <c r="G516" s="43">
        <v>700000</v>
      </c>
      <c r="H516" s="43">
        <v>700000</v>
      </c>
    </row>
    <row r="517" spans="1:8" ht="22.5">
      <c r="A517" s="1" t="s">
        <v>299</v>
      </c>
      <c r="B517" s="16" t="s">
        <v>441</v>
      </c>
      <c r="C517" s="15"/>
      <c r="D517" s="15"/>
      <c r="E517" s="15"/>
      <c r="F517" s="6">
        <f>F518</f>
        <v>83751000</v>
      </c>
      <c r="G517" s="6">
        <f>G518</f>
        <v>67000800</v>
      </c>
      <c r="H517" s="6">
        <f>H518</f>
        <v>67000800</v>
      </c>
    </row>
    <row r="518" spans="1:8" ht="12.75">
      <c r="A518" s="1" t="s">
        <v>68</v>
      </c>
      <c r="B518" s="16" t="s">
        <v>441</v>
      </c>
      <c r="C518" s="15" t="s">
        <v>235</v>
      </c>
      <c r="D518" s="15" t="s">
        <v>69</v>
      </c>
      <c r="E518" s="15" t="s">
        <v>200</v>
      </c>
      <c r="F518" s="43">
        <v>83751000</v>
      </c>
      <c r="G518" s="43">
        <v>67000800</v>
      </c>
      <c r="H518" s="43">
        <v>67000800</v>
      </c>
    </row>
    <row r="519" spans="1:8" ht="45">
      <c r="A519" s="39" t="s">
        <v>361</v>
      </c>
      <c r="B519" s="16" t="s">
        <v>12</v>
      </c>
      <c r="C519" s="15"/>
      <c r="D519" s="15"/>
      <c r="E519" s="15"/>
      <c r="F519" s="6">
        <f>F520</f>
        <v>44000000</v>
      </c>
      <c r="G519" s="6">
        <f>G520</f>
        <v>44000000</v>
      </c>
      <c r="H519" s="6">
        <f>H520</f>
        <v>44000000</v>
      </c>
    </row>
    <row r="520" spans="1:8" ht="12.75">
      <c r="A520" s="1" t="s">
        <v>95</v>
      </c>
      <c r="B520" s="16" t="s">
        <v>12</v>
      </c>
      <c r="C520" s="15" t="s">
        <v>88</v>
      </c>
      <c r="D520" s="15" t="s">
        <v>205</v>
      </c>
      <c r="E520" s="15" t="s">
        <v>201</v>
      </c>
      <c r="F520" s="43">
        <v>44000000</v>
      </c>
      <c r="G520" s="43">
        <v>44000000</v>
      </c>
      <c r="H520" s="43">
        <v>44000000</v>
      </c>
    </row>
    <row r="521" spans="1:8" ht="56.25">
      <c r="A521" s="64" t="s">
        <v>420</v>
      </c>
      <c r="B521" s="16" t="s">
        <v>419</v>
      </c>
      <c r="C521" s="15"/>
      <c r="D521" s="15"/>
      <c r="E521" s="15"/>
      <c r="F521" s="43">
        <f>F522</f>
        <v>500000</v>
      </c>
      <c r="G521" s="43">
        <f>G522</f>
        <v>500000</v>
      </c>
      <c r="H521" s="43">
        <f>H522</f>
        <v>500000</v>
      </c>
    </row>
    <row r="522" spans="1:8" ht="12.75">
      <c r="A522" s="1" t="s">
        <v>95</v>
      </c>
      <c r="B522" s="16" t="s">
        <v>419</v>
      </c>
      <c r="C522" s="15" t="s">
        <v>88</v>
      </c>
      <c r="D522" s="15" t="s">
        <v>205</v>
      </c>
      <c r="E522" s="15" t="s">
        <v>200</v>
      </c>
      <c r="F522" s="43">
        <v>500000</v>
      </c>
      <c r="G522" s="43">
        <v>500000</v>
      </c>
      <c r="H522" s="43">
        <v>500000</v>
      </c>
    </row>
    <row r="523" spans="1:8" ht="22.5">
      <c r="A523" s="1" t="s">
        <v>92</v>
      </c>
      <c r="B523" s="16" t="s">
        <v>13</v>
      </c>
      <c r="C523" s="15"/>
      <c r="D523" s="16"/>
      <c r="E523" s="16"/>
      <c r="F523" s="6">
        <f>F524</f>
        <v>10000000</v>
      </c>
      <c r="G523" s="6">
        <f>G524</f>
        <v>10000000</v>
      </c>
      <c r="H523" s="6">
        <f>H524</f>
        <v>10000000</v>
      </c>
    </row>
    <row r="524" spans="1:8" ht="12.75">
      <c r="A524" s="1" t="s">
        <v>95</v>
      </c>
      <c r="B524" s="16" t="s">
        <v>13</v>
      </c>
      <c r="C524" s="15" t="s">
        <v>88</v>
      </c>
      <c r="D524" s="16" t="s">
        <v>205</v>
      </c>
      <c r="E524" s="16" t="s">
        <v>203</v>
      </c>
      <c r="F524" s="43">
        <v>10000000</v>
      </c>
      <c r="G524" s="43">
        <v>10000000</v>
      </c>
      <c r="H524" s="43">
        <v>10000000</v>
      </c>
    </row>
    <row r="525" spans="1:8" ht="22.5">
      <c r="A525" s="1" t="s">
        <v>93</v>
      </c>
      <c r="B525" s="16" t="s">
        <v>14</v>
      </c>
      <c r="C525" s="15"/>
      <c r="D525" s="16"/>
      <c r="E525" s="16"/>
      <c r="F525" s="6">
        <f>F526</f>
        <v>3000000</v>
      </c>
      <c r="G525" s="6">
        <f>G526</f>
        <v>3000000</v>
      </c>
      <c r="H525" s="6">
        <f>H526</f>
        <v>3000000</v>
      </c>
    </row>
    <row r="526" spans="1:8" ht="12.75">
      <c r="A526" s="1" t="s">
        <v>95</v>
      </c>
      <c r="B526" s="16" t="s">
        <v>14</v>
      </c>
      <c r="C526" s="15" t="s">
        <v>88</v>
      </c>
      <c r="D526" s="16" t="s">
        <v>205</v>
      </c>
      <c r="E526" s="16" t="s">
        <v>203</v>
      </c>
      <c r="F526" s="43">
        <v>3000000</v>
      </c>
      <c r="G526" s="43">
        <v>3000000</v>
      </c>
      <c r="H526" s="43">
        <v>3000000</v>
      </c>
    </row>
    <row r="527" spans="1:8" ht="22.5">
      <c r="A527" s="21" t="s">
        <v>89</v>
      </c>
      <c r="B527" s="16" t="s">
        <v>7</v>
      </c>
      <c r="C527" s="15"/>
      <c r="D527" s="15"/>
      <c r="E527" s="15"/>
      <c r="F527" s="6">
        <f>F528</f>
        <v>30000</v>
      </c>
      <c r="G527" s="6">
        <f>G528</f>
        <v>30000</v>
      </c>
      <c r="H527" s="6">
        <f>H528</f>
        <v>30000</v>
      </c>
    </row>
    <row r="528" spans="1:8" ht="12.75">
      <c r="A528" s="1" t="s">
        <v>95</v>
      </c>
      <c r="B528" s="16" t="s">
        <v>7</v>
      </c>
      <c r="C528" s="15" t="s">
        <v>88</v>
      </c>
      <c r="D528" s="15" t="s">
        <v>200</v>
      </c>
      <c r="E528" s="15" t="s">
        <v>215</v>
      </c>
      <c r="F528" s="43">
        <v>30000</v>
      </c>
      <c r="G528" s="43">
        <v>30000</v>
      </c>
      <c r="H528" s="43">
        <v>30000</v>
      </c>
    </row>
    <row r="529" spans="1:8" ht="22.5">
      <c r="A529" s="19" t="s">
        <v>284</v>
      </c>
      <c r="B529" s="16" t="s">
        <v>2</v>
      </c>
      <c r="C529" s="16"/>
      <c r="D529" s="15"/>
      <c r="E529" s="15"/>
      <c r="F529" s="6">
        <f>F530+F531</f>
        <v>129900</v>
      </c>
      <c r="G529" s="6">
        <f>G530+G531</f>
        <v>129900</v>
      </c>
      <c r="H529" s="6">
        <f>H530+H531</f>
        <v>129900</v>
      </c>
    </row>
    <row r="530" spans="1:8" ht="22.5">
      <c r="A530" s="1" t="s">
        <v>238</v>
      </c>
      <c r="B530" s="16" t="s">
        <v>2</v>
      </c>
      <c r="C530" s="16" t="s">
        <v>237</v>
      </c>
      <c r="D530" s="15" t="s">
        <v>200</v>
      </c>
      <c r="E530" s="15" t="s">
        <v>204</v>
      </c>
      <c r="F530" s="71">
        <v>40000</v>
      </c>
      <c r="G530" s="71">
        <v>40000</v>
      </c>
      <c r="H530" s="71">
        <v>40000</v>
      </c>
    </row>
    <row r="531" spans="1:8" ht="12.75">
      <c r="A531" s="4" t="s">
        <v>166</v>
      </c>
      <c r="B531" s="16" t="s">
        <v>2</v>
      </c>
      <c r="C531" s="16" t="s">
        <v>220</v>
      </c>
      <c r="D531" s="15" t="s">
        <v>200</v>
      </c>
      <c r="E531" s="15" t="s">
        <v>204</v>
      </c>
      <c r="F531" s="42">
        <v>89900</v>
      </c>
      <c r="G531" s="42">
        <v>89900</v>
      </c>
      <c r="H531" s="42">
        <v>89900</v>
      </c>
    </row>
    <row r="532" spans="1:8" ht="12.75">
      <c r="A532" s="1" t="s">
        <v>202</v>
      </c>
      <c r="B532" s="16" t="s">
        <v>1</v>
      </c>
      <c r="C532" s="16"/>
      <c r="D532" s="15"/>
      <c r="E532" s="15"/>
      <c r="F532" s="6">
        <f>F533+F534</f>
        <v>4089946.58</v>
      </c>
      <c r="G532" s="6">
        <f>G533+G534</f>
        <v>4089946.58</v>
      </c>
      <c r="H532" s="6">
        <f>H533+H534</f>
        <v>4089946.58</v>
      </c>
    </row>
    <row r="533" spans="1:8" ht="12.75">
      <c r="A533" s="37" t="s">
        <v>157</v>
      </c>
      <c r="B533" s="16" t="s">
        <v>1</v>
      </c>
      <c r="C533" s="15" t="s">
        <v>217</v>
      </c>
      <c r="D533" s="15" t="s">
        <v>200</v>
      </c>
      <c r="E533" s="15" t="s">
        <v>201</v>
      </c>
      <c r="F533" s="43">
        <v>3141280.02</v>
      </c>
      <c r="G533" s="43">
        <v>3141280.02</v>
      </c>
      <c r="H533" s="43">
        <v>3141280.02</v>
      </c>
    </row>
    <row r="534" spans="1:8" ht="22.5">
      <c r="A534" s="37" t="s">
        <v>158</v>
      </c>
      <c r="B534" s="16" t="s">
        <v>1</v>
      </c>
      <c r="C534" s="15" t="s">
        <v>156</v>
      </c>
      <c r="D534" s="15" t="s">
        <v>200</v>
      </c>
      <c r="E534" s="15" t="s">
        <v>201</v>
      </c>
      <c r="F534" s="43">
        <v>948666.56</v>
      </c>
      <c r="G534" s="43">
        <v>948666.56</v>
      </c>
      <c r="H534" s="43">
        <v>948666.56</v>
      </c>
    </row>
    <row r="535" spans="1:8" ht="22.5">
      <c r="A535" s="3" t="s">
        <v>170</v>
      </c>
      <c r="B535" s="16" t="s">
        <v>3</v>
      </c>
      <c r="C535" s="16"/>
      <c r="D535" s="15"/>
      <c r="E535" s="15"/>
      <c r="F535" s="5">
        <f>F536+F537+F538++F539+F540+F541+F542+F543+F544+F545+F546+F547+F548+F549+F550+F551+F552+F553+F554+F555+F556+F557+F558+F559+F560+F561+F562+F563+F564+F565+F566+F567</f>
        <v>210379321.9</v>
      </c>
      <c r="G535" s="5">
        <f>G536+G537+G538++G539+G540+G541+G542+G543+G544+G545+G546+G547+G548+G549+G550+G551+G552+G553+G554+G555+G556+G557+G558+G559+G560+G561+G562+G563+G564+G565+G566+G567</f>
        <v>200829397.9</v>
      </c>
      <c r="H535" s="5">
        <f>H536+H537+H538++H539+H540+H541+H542+H543+H544+H545+H546+H547+H548+H549+H550+H551+H552+H553+H554+H555+H556+H557+H558+H559+H560+H561+H562+H563+H564+H565+H566+H567</f>
        <v>200829397.9</v>
      </c>
    </row>
    <row r="536" spans="1:8" ht="12.75">
      <c r="A536" s="18" t="s">
        <v>157</v>
      </c>
      <c r="B536" s="16" t="s">
        <v>3</v>
      </c>
      <c r="C536" s="16" t="s">
        <v>217</v>
      </c>
      <c r="D536" s="16" t="s">
        <v>200</v>
      </c>
      <c r="E536" s="16" t="s">
        <v>203</v>
      </c>
      <c r="F536" s="43">
        <f>435582.13+1029948.24+2157774.29</f>
        <v>3623304.66</v>
      </c>
      <c r="G536" s="43">
        <f>435582.13+1029948.24+2157774.29</f>
        <v>3623304.66</v>
      </c>
      <c r="H536" s="43">
        <f>435582.13+1029948.24+2157774.29</f>
        <v>3623304.66</v>
      </c>
    </row>
    <row r="537" spans="1:8" ht="22.5">
      <c r="A537" s="3" t="s">
        <v>218</v>
      </c>
      <c r="B537" s="16" t="s">
        <v>3</v>
      </c>
      <c r="C537" s="16" t="s">
        <v>219</v>
      </c>
      <c r="D537" s="16" t="s">
        <v>200</v>
      </c>
      <c r="E537" s="16" t="s">
        <v>203</v>
      </c>
      <c r="F537" s="43">
        <v>7500</v>
      </c>
      <c r="G537" s="43">
        <v>0</v>
      </c>
      <c r="H537" s="43">
        <v>0</v>
      </c>
    </row>
    <row r="538" spans="1:8" ht="33.75">
      <c r="A538" s="3" t="s">
        <v>162</v>
      </c>
      <c r="B538" s="16" t="s">
        <v>3</v>
      </c>
      <c r="C538" s="16" t="s">
        <v>163</v>
      </c>
      <c r="D538" s="16" t="s">
        <v>200</v>
      </c>
      <c r="E538" s="16" t="s">
        <v>203</v>
      </c>
      <c r="F538" s="43">
        <v>42000</v>
      </c>
      <c r="G538" s="43">
        <v>42000</v>
      </c>
      <c r="H538" s="43">
        <v>42000</v>
      </c>
    </row>
    <row r="539" spans="1:8" ht="22.5">
      <c r="A539" s="18" t="s">
        <v>158</v>
      </c>
      <c r="B539" s="16" t="s">
        <v>3</v>
      </c>
      <c r="C539" s="16" t="s">
        <v>156</v>
      </c>
      <c r="D539" s="16" t="s">
        <v>200</v>
      </c>
      <c r="E539" s="16" t="s">
        <v>203</v>
      </c>
      <c r="F539" s="43">
        <f>131545.8+311044.37+651647.84</f>
        <v>1094238.01</v>
      </c>
      <c r="G539" s="43">
        <f>131545.8+311044.37+651647.84</f>
        <v>1094238.01</v>
      </c>
      <c r="H539" s="43">
        <f>131545.8+311044.37+651647.84</f>
        <v>1094238.01</v>
      </c>
    </row>
    <row r="540" spans="1:8" ht="22.5">
      <c r="A540" s="1" t="s">
        <v>238</v>
      </c>
      <c r="B540" s="16" t="s">
        <v>3</v>
      </c>
      <c r="C540" s="16" t="s">
        <v>237</v>
      </c>
      <c r="D540" s="16" t="s">
        <v>200</v>
      </c>
      <c r="E540" s="16" t="s">
        <v>203</v>
      </c>
      <c r="F540" s="43">
        <f>120000+1000+55000+190000+80000</f>
        <v>446000</v>
      </c>
      <c r="G540" s="43">
        <f>120000+1000+55000+190000+80000</f>
        <v>446000</v>
      </c>
      <c r="H540" s="43">
        <f>120000+1000+55000+190000+80000</f>
        <v>446000</v>
      </c>
    </row>
    <row r="541" spans="1:8" ht="12.75">
      <c r="A541" s="1" t="s">
        <v>166</v>
      </c>
      <c r="B541" s="16" t="s">
        <v>3</v>
      </c>
      <c r="C541" s="16" t="s">
        <v>220</v>
      </c>
      <c r="D541" s="16" t="s">
        <v>200</v>
      </c>
      <c r="E541" s="16" t="s">
        <v>203</v>
      </c>
      <c r="F541" s="43">
        <f>4000+250000+430000+18000+300000+120000+80000</f>
        <v>1202000</v>
      </c>
      <c r="G541" s="43">
        <f>4000+250000+430000+18000+300000+120000+80000</f>
        <v>1202000</v>
      </c>
      <c r="H541" s="43">
        <f>4000+250000+430000+18000+300000+120000+80000</f>
        <v>1202000</v>
      </c>
    </row>
    <row r="542" spans="1:8" ht="12.75">
      <c r="A542" s="1" t="s">
        <v>190</v>
      </c>
      <c r="B542" s="16" t="s">
        <v>3</v>
      </c>
      <c r="C542" s="16" t="s">
        <v>223</v>
      </c>
      <c r="D542" s="16" t="s">
        <v>200</v>
      </c>
      <c r="E542" s="16" t="s">
        <v>203</v>
      </c>
      <c r="F542" s="43">
        <v>42000</v>
      </c>
      <c r="G542" s="43">
        <v>42000</v>
      </c>
      <c r="H542" s="43">
        <v>42000</v>
      </c>
    </row>
    <row r="543" spans="1:8" ht="12.75">
      <c r="A543" s="37" t="s">
        <v>157</v>
      </c>
      <c r="B543" s="16" t="s">
        <v>3</v>
      </c>
      <c r="C543" s="15" t="s">
        <v>217</v>
      </c>
      <c r="D543" s="15" t="s">
        <v>200</v>
      </c>
      <c r="E543" s="15" t="s">
        <v>204</v>
      </c>
      <c r="F543" s="43">
        <f>8814434.11+57175614.18+12377295.02+643682.89</f>
        <v>79011026.2</v>
      </c>
      <c r="G543" s="43">
        <f>8814434.11+57175614.18+12377295.02+643682.89</f>
        <v>79011026.2</v>
      </c>
      <c r="H543" s="43">
        <f>8814434.11+57175614.18+12377295.02+643682.89</f>
        <v>79011026.2</v>
      </c>
    </row>
    <row r="544" spans="1:8" ht="22.5">
      <c r="A544" s="3" t="s">
        <v>218</v>
      </c>
      <c r="B544" s="16" t="s">
        <v>3</v>
      </c>
      <c r="C544" s="15" t="s">
        <v>219</v>
      </c>
      <c r="D544" s="15" t="s">
        <v>200</v>
      </c>
      <c r="E544" s="15" t="s">
        <v>204</v>
      </c>
      <c r="F544" s="43">
        <v>500000</v>
      </c>
      <c r="G544" s="43">
        <v>550000</v>
      </c>
      <c r="H544" s="43">
        <v>550000</v>
      </c>
    </row>
    <row r="545" spans="1:8" ht="22.5">
      <c r="A545" s="37" t="s">
        <v>158</v>
      </c>
      <c r="B545" s="16" t="s">
        <v>3</v>
      </c>
      <c r="C545" s="15" t="s">
        <v>156</v>
      </c>
      <c r="D545" s="15" t="s">
        <v>200</v>
      </c>
      <c r="E545" s="15" t="s">
        <v>204</v>
      </c>
      <c r="F545" s="43">
        <f>2661959.1+17267035.48+3737943.1+194392.23</f>
        <v>23861329.910000004</v>
      </c>
      <c r="G545" s="43">
        <f>2661959.1+17267035.48+3737943.1+194392.23</f>
        <v>23861329.910000004</v>
      </c>
      <c r="H545" s="43">
        <f>2661959.1+17267035.48+3737943.1+194392.23</f>
        <v>23861329.910000004</v>
      </c>
    </row>
    <row r="546" spans="1:8" ht="22.5">
      <c r="A546" s="1" t="s">
        <v>238</v>
      </c>
      <c r="B546" s="16" t="s">
        <v>3</v>
      </c>
      <c r="C546" s="15" t="s">
        <v>237</v>
      </c>
      <c r="D546" s="15" t="s">
        <v>200</v>
      </c>
      <c r="E546" s="15" t="s">
        <v>204</v>
      </c>
      <c r="F546" s="43">
        <f>1750000+1000+350000+1000000+350000+300000+300000</f>
        <v>4051000</v>
      </c>
      <c r="G546" s="43">
        <f>1750000+1000+350000+1000000+350000+300000+300000-1000000</f>
        <v>3051000</v>
      </c>
      <c r="H546" s="43">
        <f>1750000+1000+350000+1000000+350000+300000+300000-1000000</f>
        <v>3051000</v>
      </c>
    </row>
    <row r="547" spans="1:8" ht="12.75">
      <c r="A547" s="1" t="s">
        <v>166</v>
      </c>
      <c r="B547" s="16" t="s">
        <v>3</v>
      </c>
      <c r="C547" s="16" t="s">
        <v>220</v>
      </c>
      <c r="D547" s="15" t="s">
        <v>200</v>
      </c>
      <c r="E547" s="15" t="s">
        <v>204</v>
      </c>
      <c r="F547" s="43">
        <f>400000+450000+300000+3000000+6000000+6500000+1500000+3700000+1800000</f>
        <v>23650000</v>
      </c>
      <c r="G547" s="43">
        <f>400000+450000+300000+3000000+6000000+6500000+1500000+3700000+1800000-6000000</f>
        <v>17650000</v>
      </c>
      <c r="H547" s="43">
        <f>400000+450000+300000+3000000+6000000+6500000+1500000+3700000+1800000-6000000</f>
        <v>17650000</v>
      </c>
    </row>
    <row r="548" spans="1:8" ht="12.75">
      <c r="A548" s="2" t="s">
        <v>250</v>
      </c>
      <c r="B548" s="16" t="s">
        <v>3</v>
      </c>
      <c r="C548" s="16" t="s">
        <v>249</v>
      </c>
      <c r="D548" s="15" t="s">
        <v>200</v>
      </c>
      <c r="E548" s="15" t="s">
        <v>204</v>
      </c>
      <c r="F548" s="43">
        <f>2700000+1900000</f>
        <v>4600000</v>
      </c>
      <c r="G548" s="43">
        <f>2700000+1900000</f>
        <v>4600000</v>
      </c>
      <c r="H548" s="43">
        <f>2700000+1900000</f>
        <v>4600000</v>
      </c>
    </row>
    <row r="549" spans="1:8" ht="12.75">
      <c r="A549" s="1" t="s">
        <v>224</v>
      </c>
      <c r="B549" s="16" t="s">
        <v>3</v>
      </c>
      <c r="C549" s="16" t="s">
        <v>221</v>
      </c>
      <c r="D549" s="15" t="s">
        <v>200</v>
      </c>
      <c r="E549" s="15" t="s">
        <v>204</v>
      </c>
      <c r="F549" s="43">
        <v>1000000</v>
      </c>
      <c r="G549" s="43">
        <v>1100000</v>
      </c>
      <c r="H549" s="43">
        <v>1100000</v>
      </c>
    </row>
    <row r="550" spans="1:8" ht="12.75">
      <c r="A550" s="1" t="s">
        <v>264</v>
      </c>
      <c r="B550" s="16" t="s">
        <v>3</v>
      </c>
      <c r="C550" s="16" t="s">
        <v>223</v>
      </c>
      <c r="D550" s="15" t="s">
        <v>200</v>
      </c>
      <c r="E550" s="15" t="s">
        <v>204</v>
      </c>
      <c r="F550" s="43">
        <v>150000</v>
      </c>
      <c r="G550" s="43">
        <v>160000</v>
      </c>
      <c r="H550" s="43">
        <v>160000</v>
      </c>
    </row>
    <row r="551" spans="1:8" ht="12.75">
      <c r="A551" s="18" t="s">
        <v>157</v>
      </c>
      <c r="B551" s="16" t="s">
        <v>3</v>
      </c>
      <c r="C551" s="16" t="s">
        <v>217</v>
      </c>
      <c r="D551" s="16" t="s">
        <v>200</v>
      </c>
      <c r="E551" s="16" t="s">
        <v>206</v>
      </c>
      <c r="F551" s="72">
        <v>24544965.83</v>
      </c>
      <c r="G551" s="72">
        <v>24544965.83</v>
      </c>
      <c r="H551" s="72">
        <v>24544965.83</v>
      </c>
    </row>
    <row r="552" spans="1:8" ht="22.5">
      <c r="A552" s="4" t="s">
        <v>218</v>
      </c>
      <c r="B552" s="16" t="s">
        <v>3</v>
      </c>
      <c r="C552" s="16" t="s">
        <v>219</v>
      </c>
      <c r="D552" s="16" t="s">
        <v>200</v>
      </c>
      <c r="E552" s="16" t="s">
        <v>206</v>
      </c>
      <c r="F552" s="72">
        <v>20500</v>
      </c>
      <c r="G552" s="72">
        <v>20500</v>
      </c>
      <c r="H552" s="72">
        <v>20500</v>
      </c>
    </row>
    <row r="553" spans="1:8" ht="22.5">
      <c r="A553" s="18" t="s">
        <v>158</v>
      </c>
      <c r="B553" s="16" t="s">
        <v>3</v>
      </c>
      <c r="C553" s="16" t="s">
        <v>156</v>
      </c>
      <c r="D553" s="16" t="s">
        <v>200</v>
      </c>
      <c r="E553" s="16" t="s">
        <v>206</v>
      </c>
      <c r="F553" s="72">
        <v>7412579.68</v>
      </c>
      <c r="G553" s="72">
        <v>7412579.68</v>
      </c>
      <c r="H553" s="72">
        <v>7412579.68</v>
      </c>
    </row>
    <row r="554" spans="1:8" ht="22.5">
      <c r="A554" s="1" t="s">
        <v>238</v>
      </c>
      <c r="B554" s="16" t="s">
        <v>3</v>
      </c>
      <c r="C554" s="16" t="s">
        <v>237</v>
      </c>
      <c r="D554" s="16" t="s">
        <v>200</v>
      </c>
      <c r="E554" s="16" t="s">
        <v>206</v>
      </c>
      <c r="F554" s="72">
        <v>5237168.06</v>
      </c>
      <c r="G554" s="72">
        <v>5234744.06</v>
      </c>
      <c r="H554" s="72">
        <v>5234744.06</v>
      </c>
    </row>
    <row r="555" spans="1:8" ht="12.75">
      <c r="A555" s="1" t="s">
        <v>166</v>
      </c>
      <c r="B555" s="16" t="s">
        <v>3</v>
      </c>
      <c r="C555" s="16" t="s">
        <v>220</v>
      </c>
      <c r="D555" s="16" t="s">
        <v>200</v>
      </c>
      <c r="E555" s="16" t="s">
        <v>206</v>
      </c>
      <c r="F555" s="72">
        <v>1296960</v>
      </c>
      <c r="G555" s="72">
        <v>1296960</v>
      </c>
      <c r="H555" s="72">
        <v>1296960</v>
      </c>
    </row>
    <row r="556" spans="1:8" ht="12.75">
      <c r="A556" s="1" t="s">
        <v>264</v>
      </c>
      <c r="B556" s="16" t="s">
        <v>3</v>
      </c>
      <c r="C556" s="16" t="s">
        <v>223</v>
      </c>
      <c r="D556" s="16" t="s">
        <v>200</v>
      </c>
      <c r="E556" s="16" t="s">
        <v>206</v>
      </c>
      <c r="F556" s="72">
        <v>3010</v>
      </c>
      <c r="G556" s="72">
        <v>3010</v>
      </c>
      <c r="H556" s="72">
        <v>3010</v>
      </c>
    </row>
    <row r="557" spans="1:8" ht="12.75">
      <c r="A557" s="1" t="s">
        <v>166</v>
      </c>
      <c r="B557" s="16" t="s">
        <v>3</v>
      </c>
      <c r="C557" s="16" t="s">
        <v>220</v>
      </c>
      <c r="D557" s="15" t="s">
        <v>200</v>
      </c>
      <c r="E557" s="15" t="s">
        <v>215</v>
      </c>
      <c r="F557" s="43">
        <v>3000000</v>
      </c>
      <c r="G557" s="43">
        <v>1000000</v>
      </c>
      <c r="H557" s="43">
        <v>1000000</v>
      </c>
    </row>
    <row r="558" spans="1:8" ht="22.5">
      <c r="A558" s="1" t="s">
        <v>316</v>
      </c>
      <c r="B558" s="16" t="s">
        <v>3</v>
      </c>
      <c r="C558" s="16" t="s">
        <v>315</v>
      </c>
      <c r="D558" s="15" t="s">
        <v>200</v>
      </c>
      <c r="E558" s="15" t="s">
        <v>215</v>
      </c>
      <c r="F558" s="72">
        <v>1350000</v>
      </c>
      <c r="G558" s="72">
        <v>650000</v>
      </c>
      <c r="H558" s="72">
        <v>650000</v>
      </c>
    </row>
    <row r="559" spans="1:8" ht="12.75">
      <c r="A559" s="1" t="s">
        <v>264</v>
      </c>
      <c r="B559" s="16" t="s">
        <v>3</v>
      </c>
      <c r="C559" s="16" t="s">
        <v>223</v>
      </c>
      <c r="D559" s="15" t="s">
        <v>200</v>
      </c>
      <c r="E559" s="15" t="s">
        <v>215</v>
      </c>
      <c r="F559" s="43">
        <v>100000</v>
      </c>
      <c r="G559" s="43">
        <v>100000</v>
      </c>
      <c r="H559" s="43">
        <v>100000</v>
      </c>
    </row>
    <row r="560" spans="1:8" ht="12.75">
      <c r="A560" s="18" t="s">
        <v>157</v>
      </c>
      <c r="B560" s="16" t="s">
        <v>3</v>
      </c>
      <c r="C560" s="16" t="s">
        <v>217</v>
      </c>
      <c r="D560" s="16" t="s">
        <v>204</v>
      </c>
      <c r="E560" s="16" t="s">
        <v>207</v>
      </c>
      <c r="F560" s="43">
        <f>745587.83+5073394.52+9815226.22</f>
        <v>15634208.57</v>
      </c>
      <c r="G560" s="43">
        <f>745587.83+5073394.52+9815226.22</f>
        <v>15634208.57</v>
      </c>
      <c r="H560" s="43">
        <f>745587.83+5073394.52+9815226.22</f>
        <v>15634208.57</v>
      </c>
    </row>
    <row r="561" spans="1:8" ht="22.5">
      <c r="A561" s="18" t="s">
        <v>218</v>
      </c>
      <c r="B561" s="16" t="s">
        <v>3</v>
      </c>
      <c r="C561" s="16" t="s">
        <v>219</v>
      </c>
      <c r="D561" s="16" t="s">
        <v>204</v>
      </c>
      <c r="E561" s="16" t="s">
        <v>207</v>
      </c>
      <c r="F561" s="43">
        <v>7000</v>
      </c>
      <c r="G561" s="43">
        <v>7000</v>
      </c>
      <c r="H561" s="43">
        <v>7000</v>
      </c>
    </row>
    <row r="562" spans="1:8" ht="22.5">
      <c r="A562" s="18" t="s">
        <v>158</v>
      </c>
      <c r="B562" s="16" t="s">
        <v>3</v>
      </c>
      <c r="C562" s="16" t="s">
        <v>156</v>
      </c>
      <c r="D562" s="16" t="s">
        <v>204</v>
      </c>
      <c r="E562" s="16" t="s">
        <v>207</v>
      </c>
      <c r="F562" s="43">
        <f>225167.52+1532165.14+2964198.32</f>
        <v>4721530.9799999995</v>
      </c>
      <c r="G562" s="43">
        <f>225167.52+1532165.14+2964198.32</f>
        <v>4721530.9799999995</v>
      </c>
      <c r="H562" s="43">
        <f>225167.52+1532165.14+2964198.32</f>
        <v>4721530.9799999995</v>
      </c>
    </row>
    <row r="563" spans="1:8" ht="22.5">
      <c r="A563" s="1" t="s">
        <v>238</v>
      </c>
      <c r="B563" s="55" t="s">
        <v>3</v>
      </c>
      <c r="C563" s="55" t="s">
        <v>237</v>
      </c>
      <c r="D563" s="55" t="s">
        <v>204</v>
      </c>
      <c r="E563" s="55" t="s">
        <v>207</v>
      </c>
      <c r="F563" s="43">
        <f>300000+450000+7000</f>
        <v>757000</v>
      </c>
      <c r="G563" s="43">
        <f>300000+450000+7000</f>
        <v>757000</v>
      </c>
      <c r="H563" s="43">
        <f>300000+450000+7000</f>
        <v>757000</v>
      </c>
    </row>
    <row r="564" spans="1:8" ht="12.75">
      <c r="A564" s="1" t="s">
        <v>166</v>
      </c>
      <c r="B564" s="16" t="s">
        <v>3</v>
      </c>
      <c r="C564" s="16" t="s">
        <v>220</v>
      </c>
      <c r="D564" s="16" t="s">
        <v>204</v>
      </c>
      <c r="E564" s="16" t="s">
        <v>207</v>
      </c>
      <c r="F564" s="43">
        <f>50000+250000+200000+1700000+200000+264000+300000</f>
        <v>2964000</v>
      </c>
      <c r="G564" s="43">
        <f>50000+250000+200000+1700000+200000+264000+300000</f>
        <v>2964000</v>
      </c>
      <c r="H564" s="43">
        <f>50000+250000+200000+1700000+200000+264000+300000</f>
        <v>2964000</v>
      </c>
    </row>
    <row r="565" spans="1:8" ht="12.75">
      <c r="A565" s="2" t="s">
        <v>250</v>
      </c>
      <c r="B565" s="16" t="s">
        <v>3</v>
      </c>
      <c r="C565" s="16" t="s">
        <v>249</v>
      </c>
      <c r="D565" s="16" t="s">
        <v>204</v>
      </c>
      <c r="E565" s="16" t="s">
        <v>207</v>
      </c>
      <c r="F565" s="43">
        <v>20000</v>
      </c>
      <c r="G565" s="43">
        <v>20000</v>
      </c>
      <c r="H565" s="43">
        <v>20000</v>
      </c>
    </row>
    <row r="566" spans="1:8" ht="12.75">
      <c r="A566" s="1" t="s">
        <v>224</v>
      </c>
      <c r="B566" s="16" t="s">
        <v>3</v>
      </c>
      <c r="C566" s="16" t="s">
        <v>221</v>
      </c>
      <c r="D566" s="16" t="s">
        <v>204</v>
      </c>
      <c r="E566" s="16" t="s">
        <v>207</v>
      </c>
      <c r="F566" s="43">
        <v>15000</v>
      </c>
      <c r="G566" s="43">
        <v>15000</v>
      </c>
      <c r="H566" s="43">
        <v>15000</v>
      </c>
    </row>
    <row r="567" spans="1:8" ht="12.75">
      <c r="A567" s="1" t="s">
        <v>264</v>
      </c>
      <c r="B567" s="16" t="s">
        <v>3</v>
      </c>
      <c r="C567" s="16" t="s">
        <v>223</v>
      </c>
      <c r="D567" s="16" t="s">
        <v>204</v>
      </c>
      <c r="E567" s="16" t="s">
        <v>207</v>
      </c>
      <c r="F567" s="43">
        <v>15000</v>
      </c>
      <c r="G567" s="43">
        <v>15000</v>
      </c>
      <c r="H567" s="43">
        <v>15000</v>
      </c>
    </row>
    <row r="568" spans="1:8" ht="12.75">
      <c r="A568" s="1" t="s">
        <v>214</v>
      </c>
      <c r="B568" s="16" t="s">
        <v>36</v>
      </c>
      <c r="C568" s="16"/>
      <c r="D568" s="16"/>
      <c r="E568" s="16"/>
      <c r="F568" s="6">
        <f>F569+F570</f>
        <v>3281177.95</v>
      </c>
      <c r="G568" s="6">
        <f>G569+G570</f>
        <v>3281177.95</v>
      </c>
      <c r="H568" s="6">
        <f>H569+H570</f>
        <v>3281177.95</v>
      </c>
    </row>
    <row r="569" spans="1:8" ht="12.75">
      <c r="A569" s="18" t="s">
        <v>157</v>
      </c>
      <c r="B569" s="16" t="s">
        <v>36</v>
      </c>
      <c r="C569" s="16" t="s">
        <v>217</v>
      </c>
      <c r="D569" s="16" t="s">
        <v>200</v>
      </c>
      <c r="E569" s="16" t="s">
        <v>203</v>
      </c>
      <c r="F569" s="43">
        <v>2520105.95</v>
      </c>
      <c r="G569" s="43">
        <v>2520105.95</v>
      </c>
      <c r="H569" s="43">
        <v>2520105.95</v>
      </c>
    </row>
    <row r="570" spans="1:8" ht="22.5">
      <c r="A570" s="18" t="s">
        <v>158</v>
      </c>
      <c r="B570" s="16" t="s">
        <v>36</v>
      </c>
      <c r="C570" s="16" t="s">
        <v>156</v>
      </c>
      <c r="D570" s="16" t="s">
        <v>200</v>
      </c>
      <c r="E570" s="16" t="s">
        <v>203</v>
      </c>
      <c r="F570" s="43">
        <v>761072</v>
      </c>
      <c r="G570" s="43">
        <v>761072</v>
      </c>
      <c r="H570" s="43">
        <v>761072</v>
      </c>
    </row>
    <row r="571" spans="1:8" ht="12.75">
      <c r="A571" s="3" t="s">
        <v>243</v>
      </c>
      <c r="B571" s="16" t="s">
        <v>37</v>
      </c>
      <c r="C571" s="16"/>
      <c r="D571" s="16"/>
      <c r="E571" s="16"/>
      <c r="F571" s="6">
        <f>F572</f>
        <v>4200000</v>
      </c>
      <c r="G571" s="6">
        <f>G572</f>
        <v>0</v>
      </c>
      <c r="H571" s="6">
        <f>H572</f>
        <v>0</v>
      </c>
    </row>
    <row r="572" spans="1:8" ht="12.75">
      <c r="A572" s="1" t="s">
        <v>166</v>
      </c>
      <c r="B572" s="16" t="s">
        <v>37</v>
      </c>
      <c r="C572" s="16" t="s">
        <v>220</v>
      </c>
      <c r="D572" s="16" t="s">
        <v>200</v>
      </c>
      <c r="E572" s="16" t="s">
        <v>215</v>
      </c>
      <c r="F572" s="43">
        <v>4200000</v>
      </c>
      <c r="G572" s="13">
        <v>0</v>
      </c>
      <c r="H572" s="13">
        <v>0</v>
      </c>
    </row>
    <row r="573" spans="1:8" ht="12.75">
      <c r="A573" s="1" t="s">
        <v>28</v>
      </c>
      <c r="B573" s="16" t="s">
        <v>27</v>
      </c>
      <c r="C573" s="16"/>
      <c r="D573" s="16"/>
      <c r="E573" s="16"/>
      <c r="F573" s="6">
        <f>F574+F575</f>
        <v>2874403.94</v>
      </c>
      <c r="G573" s="6">
        <f>G574+G575</f>
        <v>2874403.94</v>
      </c>
      <c r="H573" s="6">
        <f>H574+H575</f>
        <v>2874403.94</v>
      </c>
    </row>
    <row r="574" spans="1:8" ht="12.75">
      <c r="A574" s="18" t="s">
        <v>157</v>
      </c>
      <c r="B574" s="16" t="s">
        <v>27</v>
      </c>
      <c r="C574" s="16" t="s">
        <v>217</v>
      </c>
      <c r="D574" s="16" t="s">
        <v>200</v>
      </c>
      <c r="E574" s="16" t="s">
        <v>206</v>
      </c>
      <c r="F574" s="43">
        <v>2207683.52</v>
      </c>
      <c r="G574" s="43">
        <v>2207683.52</v>
      </c>
      <c r="H574" s="43">
        <v>2207683.52</v>
      </c>
    </row>
    <row r="575" spans="1:8" ht="22.5">
      <c r="A575" s="18" t="s">
        <v>158</v>
      </c>
      <c r="B575" s="16" t="s">
        <v>27</v>
      </c>
      <c r="C575" s="16" t="s">
        <v>156</v>
      </c>
      <c r="D575" s="16" t="s">
        <v>200</v>
      </c>
      <c r="E575" s="16" t="s">
        <v>206</v>
      </c>
      <c r="F575" s="43">
        <v>666720.42</v>
      </c>
      <c r="G575" s="43">
        <v>666720.42</v>
      </c>
      <c r="H575" s="43">
        <v>666720.42</v>
      </c>
    </row>
    <row r="576" spans="1:8" s="63" customFormat="1" ht="12.75">
      <c r="A576" s="40" t="s">
        <v>359</v>
      </c>
      <c r="B576" s="16" t="s">
        <v>8</v>
      </c>
      <c r="C576" s="16"/>
      <c r="D576" s="15"/>
      <c r="E576" s="15"/>
      <c r="F576" s="6">
        <f>F577</f>
        <v>1430000</v>
      </c>
      <c r="G576" s="6">
        <f>G577</f>
        <v>1430000</v>
      </c>
      <c r="H576" s="6">
        <f>H577</f>
        <v>1430000</v>
      </c>
    </row>
    <row r="577" spans="1:8" s="63" customFormat="1" ht="12.75">
      <c r="A577" s="34" t="s">
        <v>227</v>
      </c>
      <c r="B577" s="16" t="s">
        <v>8</v>
      </c>
      <c r="C577" s="16" t="s">
        <v>226</v>
      </c>
      <c r="D577" s="15" t="s">
        <v>200</v>
      </c>
      <c r="E577" s="15" t="s">
        <v>215</v>
      </c>
      <c r="F577" s="6">
        <v>1430000</v>
      </c>
      <c r="G577" s="6">
        <v>1430000</v>
      </c>
      <c r="H577" s="6">
        <v>1430000</v>
      </c>
    </row>
    <row r="578" spans="1:8" s="63" customFormat="1" ht="33.75">
      <c r="A578" s="52" t="s">
        <v>544</v>
      </c>
      <c r="B578" s="22" t="s">
        <v>545</v>
      </c>
      <c r="C578" s="16"/>
      <c r="D578" s="16"/>
      <c r="E578" s="16"/>
      <c r="F578" s="6">
        <f>F579+F580</f>
        <v>1250000</v>
      </c>
      <c r="G578" s="6">
        <f>G579+G580</f>
        <v>1250000</v>
      </c>
      <c r="H578" s="6">
        <f>H579+H580</f>
        <v>1250000</v>
      </c>
    </row>
    <row r="579" spans="1:8" s="63" customFormat="1" ht="12.75">
      <c r="A579" s="1" t="s">
        <v>166</v>
      </c>
      <c r="B579" s="22" t="s">
        <v>545</v>
      </c>
      <c r="C579" s="16" t="s">
        <v>220</v>
      </c>
      <c r="D579" s="22" t="s">
        <v>205</v>
      </c>
      <c r="E579" s="22" t="s">
        <v>200</v>
      </c>
      <c r="F579" s="43">
        <v>450000</v>
      </c>
      <c r="G579" s="43">
        <v>450000</v>
      </c>
      <c r="H579" s="43">
        <v>450000</v>
      </c>
    </row>
    <row r="580" spans="1:8" s="63" customFormat="1" ht="12.75">
      <c r="A580" s="1" t="s">
        <v>166</v>
      </c>
      <c r="B580" s="22" t="s">
        <v>545</v>
      </c>
      <c r="C580" s="16" t="s">
        <v>220</v>
      </c>
      <c r="D580" s="22" t="s">
        <v>205</v>
      </c>
      <c r="E580" s="22" t="s">
        <v>201</v>
      </c>
      <c r="F580" s="43">
        <v>800000</v>
      </c>
      <c r="G580" s="43">
        <v>800000</v>
      </c>
      <c r="H580" s="43">
        <v>800000</v>
      </c>
    </row>
    <row r="581" spans="1:8" s="63" customFormat="1" ht="22.5">
      <c r="A581" s="1" t="s">
        <v>621</v>
      </c>
      <c r="B581" s="16" t="s">
        <v>619</v>
      </c>
      <c r="C581" s="16"/>
      <c r="D581" s="22"/>
      <c r="E581" s="22"/>
      <c r="F581" s="43">
        <f>F582</f>
        <v>6406300</v>
      </c>
      <c r="G581" s="43">
        <f>G582</f>
        <v>7049600</v>
      </c>
      <c r="H581" s="43">
        <f>H582</f>
        <v>7703800</v>
      </c>
    </row>
    <row r="582" spans="1:8" s="63" customFormat="1" ht="12.75">
      <c r="A582" s="1" t="s">
        <v>622</v>
      </c>
      <c r="B582" s="16" t="s">
        <v>619</v>
      </c>
      <c r="C582" s="16" t="s">
        <v>620</v>
      </c>
      <c r="D582" s="22" t="s">
        <v>201</v>
      </c>
      <c r="E582" s="22" t="s">
        <v>203</v>
      </c>
      <c r="F582" s="43">
        <v>6406300</v>
      </c>
      <c r="G582" s="43">
        <v>7049600</v>
      </c>
      <c r="H582" s="43">
        <v>7703800</v>
      </c>
    </row>
    <row r="583" spans="1:8" s="63" customFormat="1" ht="33.75">
      <c r="A583" s="1" t="s">
        <v>216</v>
      </c>
      <c r="B583" s="16" t="s">
        <v>24</v>
      </c>
      <c r="C583" s="16"/>
      <c r="D583" s="22"/>
      <c r="E583" s="22"/>
      <c r="F583" s="6">
        <f>F584</f>
        <v>3200000</v>
      </c>
      <c r="G583" s="6">
        <f>G584</f>
        <v>3200000</v>
      </c>
      <c r="H583" s="6">
        <f>H584</f>
        <v>3200000</v>
      </c>
    </row>
    <row r="584" spans="1:8" s="63" customFormat="1" ht="22.5">
      <c r="A584" s="17" t="s">
        <v>25</v>
      </c>
      <c r="B584" s="16" t="s">
        <v>24</v>
      </c>
      <c r="C584" s="16" t="s">
        <v>26</v>
      </c>
      <c r="D584" s="22" t="s">
        <v>207</v>
      </c>
      <c r="E584" s="22" t="s">
        <v>201</v>
      </c>
      <c r="F584" s="43">
        <v>3200000</v>
      </c>
      <c r="G584" s="43">
        <v>3200000</v>
      </c>
      <c r="H584" s="43">
        <v>3200000</v>
      </c>
    </row>
    <row r="585" spans="1:8" s="63" customFormat="1" ht="33.75">
      <c r="A585" s="37" t="s">
        <v>285</v>
      </c>
      <c r="B585" s="22" t="s">
        <v>4</v>
      </c>
      <c r="C585" s="16"/>
      <c r="D585" s="15"/>
      <c r="E585" s="15"/>
      <c r="F585" s="6">
        <f>F586</f>
        <v>2900</v>
      </c>
      <c r="G585" s="6">
        <f>G586</f>
        <v>3000</v>
      </c>
      <c r="H585" s="6">
        <f>H586</f>
        <v>39300</v>
      </c>
    </row>
    <row r="586" spans="1:8" s="63" customFormat="1" ht="12.75">
      <c r="A586" s="1" t="s">
        <v>166</v>
      </c>
      <c r="B586" s="22" t="s">
        <v>4</v>
      </c>
      <c r="C586" s="16" t="s">
        <v>220</v>
      </c>
      <c r="D586" s="15" t="s">
        <v>200</v>
      </c>
      <c r="E586" s="15" t="s">
        <v>205</v>
      </c>
      <c r="F586" s="43">
        <v>2900</v>
      </c>
      <c r="G586" s="43">
        <v>3000</v>
      </c>
      <c r="H586" s="43">
        <v>39300</v>
      </c>
    </row>
    <row r="587" spans="1:8" s="63" customFormat="1" ht="22.5">
      <c r="A587" s="21" t="s">
        <v>624</v>
      </c>
      <c r="B587" s="16" t="s">
        <v>623</v>
      </c>
      <c r="C587" s="16"/>
      <c r="D587" s="15"/>
      <c r="E587" s="15"/>
      <c r="F587" s="43">
        <f>F588+F589+F590</f>
        <v>2543500</v>
      </c>
      <c r="G587" s="43">
        <f>G588+G589+G590</f>
        <v>2742600</v>
      </c>
      <c r="H587" s="43">
        <f>H588+H589+H590</f>
        <v>2864700</v>
      </c>
    </row>
    <row r="588" spans="1:8" s="63" customFormat="1" ht="12.75">
      <c r="A588" s="18" t="s">
        <v>157</v>
      </c>
      <c r="B588" s="16" t="s">
        <v>623</v>
      </c>
      <c r="C588" s="16" t="s">
        <v>217</v>
      </c>
      <c r="D588" s="15" t="s">
        <v>203</v>
      </c>
      <c r="E588" s="15" t="s">
        <v>204</v>
      </c>
      <c r="F588" s="43">
        <v>1900000</v>
      </c>
      <c r="G588" s="43">
        <v>1900000</v>
      </c>
      <c r="H588" s="43">
        <v>1900000</v>
      </c>
    </row>
    <row r="589" spans="1:8" s="63" customFormat="1" ht="22.5">
      <c r="A589" s="18" t="s">
        <v>158</v>
      </c>
      <c r="B589" s="16" t="s">
        <v>623</v>
      </c>
      <c r="C589" s="16" t="s">
        <v>156</v>
      </c>
      <c r="D589" s="15" t="s">
        <v>203</v>
      </c>
      <c r="E589" s="15" t="s">
        <v>204</v>
      </c>
      <c r="F589" s="43">
        <v>280000</v>
      </c>
      <c r="G589" s="43">
        <v>280000</v>
      </c>
      <c r="H589" s="43">
        <v>280000</v>
      </c>
    </row>
    <row r="590" spans="1:8" s="63" customFormat="1" ht="12.75">
      <c r="A590" s="1" t="s">
        <v>166</v>
      </c>
      <c r="B590" s="16" t="s">
        <v>623</v>
      </c>
      <c r="C590" s="16" t="s">
        <v>220</v>
      </c>
      <c r="D590" s="15" t="s">
        <v>203</v>
      </c>
      <c r="E590" s="15" t="s">
        <v>204</v>
      </c>
      <c r="F590" s="43">
        <v>363500</v>
      </c>
      <c r="G590" s="43">
        <f>363500+199100</f>
        <v>562600</v>
      </c>
      <c r="H590" s="43">
        <f>363500+321200</f>
        <v>684700</v>
      </c>
    </row>
    <row r="591" spans="1:8" ht="22.5">
      <c r="A591" s="18" t="s">
        <v>421</v>
      </c>
      <c r="B591" s="22" t="s">
        <v>422</v>
      </c>
      <c r="C591" s="48"/>
      <c r="D591" s="48"/>
      <c r="E591" s="48"/>
      <c r="F591" s="6">
        <f>F592</f>
        <v>10000000</v>
      </c>
      <c r="G591" s="6">
        <f>G592</f>
        <v>0</v>
      </c>
      <c r="H591" s="6">
        <f>H592</f>
        <v>0</v>
      </c>
    </row>
    <row r="592" spans="1:8" ht="12.75">
      <c r="A592" s="50" t="s">
        <v>95</v>
      </c>
      <c r="B592" s="22" t="s">
        <v>422</v>
      </c>
      <c r="C592" s="22" t="s">
        <v>88</v>
      </c>
      <c r="D592" s="48" t="s">
        <v>69</v>
      </c>
      <c r="E592" s="48" t="s">
        <v>203</v>
      </c>
      <c r="F592" s="43">
        <v>10000000</v>
      </c>
      <c r="G592" s="13">
        <v>0</v>
      </c>
      <c r="H592" s="13">
        <v>0</v>
      </c>
    </row>
    <row r="593" spans="1:8" ht="22.5">
      <c r="A593" s="1" t="s">
        <v>244</v>
      </c>
      <c r="B593" s="16" t="s">
        <v>23</v>
      </c>
      <c r="C593" s="16"/>
      <c r="D593" s="16"/>
      <c r="E593" s="16"/>
      <c r="F593" s="6">
        <f>F594</f>
        <v>700000</v>
      </c>
      <c r="G593" s="6">
        <f>G594</f>
        <v>700000</v>
      </c>
      <c r="H593" s="6">
        <f>H594</f>
        <v>700000</v>
      </c>
    </row>
    <row r="594" spans="1:8" ht="12.75">
      <c r="A594" s="1" t="s">
        <v>166</v>
      </c>
      <c r="B594" s="16" t="s">
        <v>23</v>
      </c>
      <c r="C594" s="16" t="s">
        <v>220</v>
      </c>
      <c r="D594" s="16" t="s">
        <v>204</v>
      </c>
      <c r="E594" s="16" t="s">
        <v>207</v>
      </c>
      <c r="F594" s="43">
        <v>700000</v>
      </c>
      <c r="G594" s="43">
        <v>700000</v>
      </c>
      <c r="H594" s="43">
        <v>700000</v>
      </c>
    </row>
    <row r="595" spans="1:8" ht="135">
      <c r="A595" s="4" t="s">
        <v>586</v>
      </c>
      <c r="B595" s="16" t="s">
        <v>602</v>
      </c>
      <c r="C595" s="16"/>
      <c r="D595" s="26"/>
      <c r="E595" s="15"/>
      <c r="F595" s="6">
        <f>F596+F597+F598</f>
        <v>137600</v>
      </c>
      <c r="G595" s="6">
        <f>G596+G597+G598</f>
        <v>137600</v>
      </c>
      <c r="H595" s="6">
        <f>H596+H597+H598</f>
        <v>137600</v>
      </c>
    </row>
    <row r="596" spans="1:8" ht="12.75">
      <c r="A596" s="37" t="s">
        <v>157</v>
      </c>
      <c r="B596" s="16" t="s">
        <v>602</v>
      </c>
      <c r="C596" s="16" t="s">
        <v>217</v>
      </c>
      <c r="D596" s="15" t="s">
        <v>200</v>
      </c>
      <c r="E596" s="15" t="s">
        <v>204</v>
      </c>
      <c r="F596" s="42">
        <v>86900</v>
      </c>
      <c r="G596" s="42">
        <v>86900</v>
      </c>
      <c r="H596" s="42">
        <v>86900</v>
      </c>
    </row>
    <row r="597" spans="1:8" ht="22.5">
      <c r="A597" s="37" t="s">
        <v>158</v>
      </c>
      <c r="B597" s="16" t="s">
        <v>602</v>
      </c>
      <c r="C597" s="16" t="s">
        <v>156</v>
      </c>
      <c r="D597" s="15" t="s">
        <v>200</v>
      </c>
      <c r="E597" s="15" t="s">
        <v>204</v>
      </c>
      <c r="F597" s="43">
        <v>20600</v>
      </c>
      <c r="G597" s="43">
        <v>20600</v>
      </c>
      <c r="H597" s="43">
        <v>20600</v>
      </c>
    </row>
    <row r="598" spans="1:8" ht="12.75">
      <c r="A598" s="4" t="s">
        <v>166</v>
      </c>
      <c r="B598" s="16" t="s">
        <v>602</v>
      </c>
      <c r="C598" s="16" t="s">
        <v>220</v>
      </c>
      <c r="D598" s="15" t="s">
        <v>200</v>
      </c>
      <c r="E598" s="15" t="s">
        <v>204</v>
      </c>
      <c r="F598" s="42">
        <v>30100</v>
      </c>
      <c r="G598" s="42">
        <v>30100</v>
      </c>
      <c r="H598" s="42">
        <v>30100</v>
      </c>
    </row>
    <row r="599" spans="1:8" ht="33.75">
      <c r="A599" s="41" t="s">
        <v>290</v>
      </c>
      <c r="B599" s="14" t="s">
        <v>533</v>
      </c>
      <c r="C599" s="16"/>
      <c r="D599" s="15"/>
      <c r="E599" s="15"/>
      <c r="F599" s="6">
        <f>F600+F601+F602+F603</f>
        <v>67400</v>
      </c>
      <c r="G599" s="6">
        <f>G600+G601+G602+G603</f>
        <v>67400</v>
      </c>
      <c r="H599" s="6">
        <f>H600+H601+H602+H603</f>
        <v>67400</v>
      </c>
    </row>
    <row r="600" spans="1:8" ht="12.75">
      <c r="A600" s="18" t="s">
        <v>157</v>
      </c>
      <c r="B600" s="14" t="s">
        <v>533</v>
      </c>
      <c r="C600" s="22" t="s">
        <v>217</v>
      </c>
      <c r="D600" s="15" t="s">
        <v>205</v>
      </c>
      <c r="E600" s="15" t="s">
        <v>205</v>
      </c>
      <c r="F600" s="42">
        <v>46944.69</v>
      </c>
      <c r="G600" s="42">
        <v>46944.69</v>
      </c>
      <c r="H600" s="42">
        <v>46944.69</v>
      </c>
    </row>
    <row r="601" spans="1:8" ht="22.5">
      <c r="A601" s="18" t="s">
        <v>158</v>
      </c>
      <c r="B601" s="14" t="s">
        <v>533</v>
      </c>
      <c r="C601" s="22" t="s">
        <v>156</v>
      </c>
      <c r="D601" s="15" t="s">
        <v>205</v>
      </c>
      <c r="E601" s="15" t="s">
        <v>205</v>
      </c>
      <c r="F601" s="42">
        <v>13044.85</v>
      </c>
      <c r="G601" s="42">
        <v>13044.85</v>
      </c>
      <c r="H601" s="42">
        <v>13044.85</v>
      </c>
    </row>
    <row r="602" spans="1:8" ht="22.5">
      <c r="A602" s="1" t="s">
        <v>238</v>
      </c>
      <c r="B602" s="14" t="s">
        <v>533</v>
      </c>
      <c r="C602" s="22" t="s">
        <v>237</v>
      </c>
      <c r="D602" s="15" t="s">
        <v>205</v>
      </c>
      <c r="E602" s="15" t="s">
        <v>205</v>
      </c>
      <c r="F602" s="42">
        <v>800</v>
      </c>
      <c r="G602" s="42">
        <v>800</v>
      </c>
      <c r="H602" s="42">
        <v>800</v>
      </c>
    </row>
    <row r="603" spans="1:8" ht="12.75">
      <c r="A603" s="1" t="s">
        <v>166</v>
      </c>
      <c r="B603" s="14" t="s">
        <v>533</v>
      </c>
      <c r="C603" s="22" t="s">
        <v>220</v>
      </c>
      <c r="D603" s="15" t="s">
        <v>205</v>
      </c>
      <c r="E603" s="15" t="s">
        <v>205</v>
      </c>
      <c r="F603" s="42">
        <v>6610.46</v>
      </c>
      <c r="G603" s="42">
        <v>6610.46</v>
      </c>
      <c r="H603" s="42">
        <v>6610.46</v>
      </c>
    </row>
    <row r="604" ht="12.75"/>
    <row r="605" spans="6:8" ht="12.75">
      <c r="F605" s="77"/>
      <c r="G605" s="77"/>
      <c r="H605" s="77"/>
    </row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</sheetData>
  <sheetProtection/>
  <mergeCells count="3">
    <mergeCell ref="B1:H6"/>
    <mergeCell ref="A8:H8"/>
    <mergeCell ref="A9:G9"/>
  </mergeCells>
  <printOptions/>
  <pageMargins left="0.5905511811023623" right="0.1968503937007874" top="0.2362204724409449" bottom="0.35433070866141736" header="0.15748031496062992" footer="0.1968503937007874"/>
  <pageSetup fitToHeight="17" fitToWidth="1" horizontalDpi="600" verticalDpi="600" orientation="portrait" paperSize="9" scale="70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User</cp:lastModifiedBy>
  <cp:lastPrinted>2023-12-23T05:25:50Z</cp:lastPrinted>
  <dcterms:created xsi:type="dcterms:W3CDTF">2007-09-27T04:48:52Z</dcterms:created>
  <dcterms:modified xsi:type="dcterms:W3CDTF">2023-12-27T07:08:20Z</dcterms:modified>
  <cp:category/>
  <cp:version/>
  <cp:contentType/>
  <cp:contentStatus/>
</cp:coreProperties>
</file>